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reshfordpccouk-my.sharepoint.com/personal/parish_council_freshford_org_uk/Documents/Freshford Parish Council/PC Meetings/04 Apr 24/"/>
    </mc:Choice>
  </mc:AlternateContent>
  <xr:revisionPtr revIDLastSave="107" documentId="8_{02229078-D4A9-4B55-BE7D-DC224F994F0F}" xr6:coauthVersionLast="47" xr6:coauthVersionMax="47" xr10:uidLastSave="{7909F33E-9724-4F59-97D1-BF83EEDF5B3A}"/>
  <bookViews>
    <workbookView xWindow="-108" yWindow="-108" windowWidth="23256" windowHeight="13176" tabRatio="731" xr2:uid="{00000000-000D-0000-FFFF-FFFF00000000}"/>
  </bookViews>
  <sheets>
    <sheet name="Reconciliation To Date" sheetId="8" r:id="rId1"/>
    <sheet name="Payments" sheetId="2" r:id="rId2"/>
    <sheet name="Receipts" sheetId="1" r:id="rId3"/>
    <sheet name="CIL" sheetId="10" r:id="rId4"/>
    <sheet name="Assets 2010-2019" sheetId="4" state="hidden" r:id="rId5"/>
    <sheet name="Assets 2019" sheetId="11" state="hidden" r:id="rId6"/>
    <sheet name="Annual return figures" sheetId="7" state="hidden" r:id="rId7"/>
  </sheets>
  <definedNames>
    <definedName name="_xlnm._FilterDatabase" localSheetId="1" hidden="1">Payments!$A$5:$AL$177</definedName>
    <definedName name="_xlnm._FilterDatabase" localSheetId="2" hidden="1">Receipts!$A$5:$O$5</definedName>
    <definedName name="_xlnm.Print_Area" localSheetId="3">CIL!$A$1:$E$11</definedName>
    <definedName name="_xlnm.Print_Area" localSheetId="1">Payments!$A$1:$G$100</definedName>
    <definedName name="_xlnm.Print_Area" localSheetId="2">Receipts!$A$1:$N$38</definedName>
    <definedName name="_xlnm.Print_Area" localSheetId="0">'Reconciliation To Date'!$A$1:$H$31</definedName>
    <definedName name="_xlnm.Print_Titles" localSheetId="1">Payments!$1:$5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90" i="2" l="1"/>
  <c r="AL91" i="2"/>
  <c r="AL92" i="2"/>
  <c r="AL93" i="2"/>
  <c r="AL94" i="2"/>
  <c r="AL95" i="2"/>
  <c r="AL96" i="2"/>
  <c r="AL97" i="2"/>
  <c r="AL98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O28" i="1"/>
  <c r="O29" i="1"/>
  <c r="O30" i="1"/>
  <c r="O31" i="1"/>
  <c r="O32" i="1"/>
  <c r="O38" i="1" s="1"/>
  <c r="O33" i="1"/>
  <c r="O34" i="1"/>
  <c r="O35" i="1"/>
  <c r="O36" i="1"/>
  <c r="E38" i="1"/>
  <c r="F38" i="1"/>
  <c r="G38" i="1"/>
  <c r="H38" i="1"/>
  <c r="I38" i="1"/>
  <c r="J38" i="1"/>
  <c r="K38" i="1"/>
  <c r="L38" i="1"/>
  <c r="M38" i="1"/>
  <c r="N38" i="1"/>
  <c r="D38" i="1"/>
  <c r="D29" i="8"/>
  <c r="D28" i="8"/>
  <c r="F100" i="2"/>
  <c r="H14" i="8"/>
  <c r="H9" i="8"/>
  <c r="AL89" i="2"/>
  <c r="AL86" i="2"/>
  <c r="AL87" i="2"/>
  <c r="AL88" i="2"/>
  <c r="O27" i="1"/>
  <c r="AL83" i="2"/>
  <c r="AL84" i="2"/>
  <c r="AL85" i="2"/>
  <c r="O26" i="1"/>
  <c r="AL81" i="2"/>
  <c r="AL82" i="2"/>
  <c r="AL80" i="2"/>
  <c r="AL72" i="2"/>
  <c r="AL73" i="2"/>
  <c r="AL74" i="2"/>
  <c r="AL75" i="2"/>
  <c r="AL76" i="2"/>
  <c r="AL77" i="2"/>
  <c r="AL78" i="2"/>
  <c r="AL79" i="2"/>
  <c r="D31" i="8" l="1"/>
  <c r="O22" i="1"/>
  <c r="O23" i="1"/>
  <c r="O24" i="1"/>
  <c r="O25" i="1"/>
  <c r="AL67" i="2" l="1"/>
  <c r="AL68" i="2"/>
  <c r="AL69" i="2"/>
  <c r="AL70" i="2"/>
  <c r="AL71" i="2"/>
  <c r="O14" i="1"/>
  <c r="O15" i="1"/>
  <c r="O16" i="1"/>
  <c r="O17" i="1"/>
  <c r="O18" i="1"/>
  <c r="O19" i="1"/>
  <c r="O20" i="1"/>
  <c r="O21" i="1"/>
  <c r="AL65" i="2"/>
  <c r="AL66" i="2"/>
  <c r="AL56" i="2"/>
  <c r="AL57" i="2"/>
  <c r="AL58" i="2"/>
  <c r="AL59" i="2"/>
  <c r="AL60" i="2"/>
  <c r="AL61" i="2"/>
  <c r="AL62" i="2"/>
  <c r="AL63" i="2"/>
  <c r="AL64" i="2"/>
  <c r="AL52" i="2" l="1"/>
  <c r="AL53" i="2"/>
  <c r="AL54" i="2"/>
  <c r="AL55" i="2"/>
  <c r="E13" i="1"/>
  <c r="O13" i="1" s="1"/>
  <c r="O11" i="1"/>
  <c r="O12" i="1"/>
  <c r="AL50" i="2"/>
  <c r="AL51" i="2"/>
  <c r="AL49" i="2"/>
  <c r="AL32" i="2" l="1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F102" i="2"/>
  <c r="AL29" i="2"/>
  <c r="AL30" i="2"/>
  <c r="AL31" i="2"/>
  <c r="AL25" i="2"/>
  <c r="AL26" i="2"/>
  <c r="AL27" i="2"/>
  <c r="AL28" i="2"/>
  <c r="AL100" i="2" l="1"/>
  <c r="AL24" i="2"/>
  <c r="O8" i="1"/>
  <c r="O9" i="1"/>
  <c r="O10" i="1"/>
  <c r="AL20" i="2"/>
  <c r="AL21" i="2"/>
  <c r="AL22" i="2"/>
  <c r="AL23" i="2"/>
  <c r="AL18" i="2"/>
  <c r="AL19" i="2"/>
  <c r="AL7" i="2"/>
  <c r="AL8" i="2"/>
  <c r="AL9" i="2"/>
  <c r="AL10" i="2"/>
  <c r="AL11" i="2"/>
  <c r="AL12" i="2"/>
  <c r="AL13" i="2"/>
  <c r="AL14" i="2"/>
  <c r="AL15" i="2"/>
  <c r="AL16" i="2"/>
  <c r="AL17" i="2"/>
  <c r="AL6" i="2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C7" i="10" l="1"/>
  <c r="O37" i="1" l="1"/>
  <c r="D7" i="10" l="1"/>
  <c r="E7" i="10" s="1"/>
  <c r="D20" i="8"/>
  <c r="AL101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D9" i="8" l="1"/>
  <c r="D16" i="8"/>
  <c r="D15" i="8"/>
  <c r="E7" i="1"/>
  <c r="H17" i="8"/>
  <c r="K28" i="4"/>
  <c r="L28" i="4"/>
  <c r="M28" i="4"/>
  <c r="N28" i="4"/>
  <c r="O28" i="4"/>
  <c r="O35" i="4"/>
  <c r="G12" i="4"/>
  <c r="H12" i="4"/>
  <c r="G13" i="4"/>
  <c r="H13" i="4"/>
  <c r="I13" i="4"/>
  <c r="G14" i="4"/>
  <c r="H14" i="4"/>
  <c r="I14" i="4"/>
  <c r="J14" i="4"/>
  <c r="K14" i="4"/>
  <c r="L14" i="4"/>
  <c r="M14" i="4"/>
  <c r="N14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I22" i="4"/>
  <c r="I23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J13" i="4"/>
  <c r="K13" i="4"/>
  <c r="L13" i="4"/>
  <c r="M13" i="4"/>
  <c r="N13" i="4"/>
  <c r="J7" i="4"/>
  <c r="K7" i="4"/>
  <c r="J22" i="4"/>
  <c r="K22" i="4"/>
  <c r="L22" i="4"/>
  <c r="M22" i="4"/>
  <c r="N22" i="4"/>
  <c r="J23" i="4"/>
  <c r="K23" i="4"/>
  <c r="L23" i="4"/>
  <c r="M23" i="4"/>
  <c r="N23" i="4"/>
  <c r="J27" i="4"/>
  <c r="K27" i="4"/>
  <c r="L27" i="4"/>
  <c r="M27" i="4"/>
  <c r="N27" i="4"/>
  <c r="K29" i="4"/>
  <c r="L29" i="4"/>
  <c r="M29" i="4"/>
  <c r="N29" i="4"/>
  <c r="K182" i="11"/>
  <c r="G182" i="11"/>
  <c r="E182" i="11"/>
  <c r="C182" i="11"/>
  <c r="K180" i="11"/>
  <c r="G180" i="11"/>
  <c r="E180" i="11"/>
  <c r="C180" i="11"/>
  <c r="D179" i="11"/>
  <c r="K178" i="11"/>
  <c r="I178" i="11"/>
  <c r="G178" i="11"/>
  <c r="E178" i="11"/>
  <c r="C178" i="11"/>
  <c r="N25" i="11"/>
  <c r="N46" i="11"/>
  <c r="N174" i="11"/>
  <c r="N73" i="11"/>
  <c r="N110" i="11"/>
  <c r="N117" i="11"/>
  <c r="N128" i="11"/>
  <c r="N164" i="11"/>
  <c r="N172" i="11"/>
  <c r="M25" i="11"/>
  <c r="M174" i="11"/>
  <c r="M46" i="11"/>
  <c r="M73" i="11"/>
  <c r="M110" i="11"/>
  <c r="M117" i="11"/>
  <c r="M128" i="11"/>
  <c r="M164" i="11"/>
  <c r="M172" i="11"/>
  <c r="K174" i="11"/>
  <c r="I174" i="11"/>
  <c r="G174" i="11"/>
  <c r="E174" i="11"/>
  <c r="C174" i="11"/>
  <c r="F35" i="4"/>
  <c r="G35" i="4"/>
  <c r="E14" i="7"/>
  <c r="E17" i="7"/>
  <c r="E20" i="7"/>
  <c r="E26" i="7"/>
  <c r="E29" i="7"/>
  <c r="G11" i="7"/>
  <c r="I11" i="7"/>
  <c r="J11" i="7"/>
  <c r="G14" i="7"/>
  <c r="I14" i="7"/>
  <c r="J14" i="7"/>
  <c r="G17" i="7"/>
  <c r="I17" i="7"/>
  <c r="J17" i="7"/>
  <c r="G20" i="7"/>
  <c r="I20" i="7"/>
  <c r="J20" i="7"/>
  <c r="I23" i="7"/>
  <c r="G26" i="7"/>
  <c r="I26" i="7"/>
  <c r="J26" i="7"/>
  <c r="G29" i="7"/>
  <c r="I29" i="7"/>
  <c r="J29" i="7"/>
  <c r="E32" i="7"/>
  <c r="I32" i="7"/>
  <c r="J32" i="7"/>
  <c r="G32" i="7"/>
  <c r="E35" i="7"/>
  <c r="G35" i="7"/>
  <c r="I35" i="7"/>
  <c r="J35" i="7"/>
  <c r="L7" i="4"/>
  <c r="H35" i="4"/>
  <c r="I12" i="4"/>
  <c r="I35" i="4"/>
  <c r="J12" i="4"/>
  <c r="M7" i="4"/>
  <c r="N7" i="4"/>
  <c r="K12" i="4"/>
  <c r="J35" i="4"/>
  <c r="L12" i="4"/>
  <c r="K35" i="4"/>
  <c r="M12" i="4"/>
  <c r="L35" i="4"/>
  <c r="N12" i="4"/>
  <c r="N35" i="4"/>
  <c r="M35" i="4"/>
  <c r="H19" i="8" l="1"/>
  <c r="O7" i="1"/>
  <c r="D17" i="8"/>
  <c r="D22" i="8" s="1"/>
  <c r="D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Montacute</author>
  </authors>
  <commentList>
    <comment ref="N175" authorId="0" shapeId="0" xr:uid="{6E28720A-98C9-41CB-9E4A-A47AE3612BA3}">
      <text>
        <r>
          <rPr>
            <b/>
            <sz val="9"/>
            <color indexed="81"/>
            <rFont val="Tahoma"/>
            <family val="2"/>
          </rPr>
          <t>Lorraine Montacute:</t>
        </r>
        <r>
          <rPr>
            <sz val="9"/>
            <color indexed="81"/>
            <rFont val="Tahoma"/>
            <family val="2"/>
          </rPr>
          <t xml:space="preserve">
To be reviewed 1st June 2019</t>
        </r>
      </text>
    </comment>
  </commentList>
</comments>
</file>

<file path=xl/sharedStrings.xml><?xml version="1.0" encoding="utf-8"?>
<sst xmlns="http://schemas.openxmlformats.org/spreadsheetml/2006/main" count="667" uniqueCount="386">
  <si>
    <t>Grants</t>
  </si>
  <si>
    <t>10. Total Borrowings</t>
  </si>
  <si>
    <t>Administration</t>
    <phoneticPr fontId="0" type="noConversion"/>
  </si>
  <si>
    <t>CIL</t>
    <phoneticPr fontId="0" type="noConversion"/>
  </si>
  <si>
    <t>Current Account</t>
  </si>
  <si>
    <t>Capital Reserve</t>
  </si>
  <si>
    <t>Payee</t>
  </si>
  <si>
    <t>Donations</t>
  </si>
  <si>
    <t>Cemetery</t>
  </si>
  <si>
    <t>Insurance Claim</t>
  </si>
  <si>
    <t>Represented By:</t>
  </si>
  <si>
    <t>5. (-) Loan Interest/Capital Repayments</t>
  </si>
  <si>
    <t>The Cemetery</t>
    <phoneticPr fontId="0" type="noConversion"/>
  </si>
  <si>
    <t>3. (+) Total other Receipts</t>
  </si>
  <si>
    <t>4. (-) Staff Costs</t>
  </si>
  <si>
    <t>Check</t>
  </si>
  <si>
    <t>Office:</t>
  </si>
  <si>
    <t>Street Furniture:</t>
  </si>
  <si>
    <t>Buildings:</t>
  </si>
  <si>
    <t>Property:</t>
  </si>
  <si>
    <t>Closing Balance</t>
  </si>
  <si>
    <t>Date</t>
  </si>
  <si>
    <t>Received From</t>
  </si>
  <si>
    <t>Details</t>
  </si>
  <si>
    <t>VAT</t>
  </si>
  <si>
    <t xml:space="preserve">Deposit Interest </t>
    <phoneticPr fontId="0" type="noConversion"/>
  </si>
  <si>
    <t>Cemetery</t>
    <phoneticPr fontId="0" type="noConversion"/>
  </si>
  <si>
    <t>VAT Refund</t>
    <phoneticPr fontId="0" type="noConversion"/>
  </si>
  <si>
    <t>.</t>
  </si>
  <si>
    <t>6. (-) Total other Payments</t>
  </si>
  <si>
    <t>Subs and donations</t>
    <phoneticPr fontId="0" type="noConversion"/>
  </si>
  <si>
    <t>Cross check</t>
    <phoneticPr fontId="0" type="noConversion"/>
  </si>
  <si>
    <t>Freshford Parish Council</t>
  </si>
  <si>
    <t>ANNUAL RETURN FOR THE YEAR ENDED 31ST MARCH 2009</t>
  </si>
  <si>
    <t>Street Lighting</t>
    <phoneticPr fontId="0" type="noConversion"/>
  </si>
  <si>
    <t>The Tyning</t>
    <phoneticPr fontId="0" type="noConversion"/>
  </si>
  <si>
    <t>SECTION 1 - The Statement of Accounts</t>
  </si>
  <si>
    <t>Variances</t>
  </si>
  <si>
    <t>1.  Balances brought forward</t>
  </si>
  <si>
    <t>2 (+) Annual Precept</t>
  </si>
  <si>
    <t>7. (=) Balances carried  forward</t>
  </si>
  <si>
    <t>8. Total Cash &amp; Investments</t>
  </si>
  <si>
    <t>9. Total Fixed Assets</t>
  </si>
  <si>
    <t>(Replacement Value)</t>
  </si>
  <si>
    <t>Station Sign</t>
  </si>
  <si>
    <t>Litter bins</t>
  </si>
  <si>
    <t>Metal Railings around tree opposite Inn</t>
  </si>
  <si>
    <t>Replacement/Insurance Value</t>
  </si>
  <si>
    <t>Street Lights</t>
  </si>
  <si>
    <t>Maintenance</t>
  </si>
  <si>
    <t>Amount</t>
  </si>
  <si>
    <t>Village Projector</t>
  </si>
  <si>
    <t>Total</t>
  </si>
  <si>
    <t>War Memorial</t>
  </si>
  <si>
    <t xml:space="preserve"> </t>
  </si>
  <si>
    <t>Railings</t>
  </si>
  <si>
    <t>Shed</t>
  </si>
  <si>
    <t>Strimmer &amp;Trimmer</t>
  </si>
  <si>
    <t>Stone Lion</t>
  </si>
  <si>
    <t>Parish Pump</t>
  </si>
  <si>
    <t>% Change</t>
  </si>
  <si>
    <t>Computer</t>
  </si>
  <si>
    <t>Cemetery Gates</t>
  </si>
  <si>
    <t>Cemetery Wall</t>
  </si>
  <si>
    <t>Total receipts</t>
    <phoneticPr fontId="14" type="noConversion"/>
  </si>
  <si>
    <t>The Tyning Land</t>
  </si>
  <si>
    <t>Defibrilator</t>
  </si>
  <si>
    <t>Opening Balances</t>
  </si>
  <si>
    <t xml:space="preserve">                                                                                      </t>
  </si>
  <si>
    <t>FRESHFORD PARISH COUNCIL</t>
  </si>
  <si>
    <t>Training</t>
  </si>
  <si>
    <t xml:space="preserve">Current Account  </t>
  </si>
  <si>
    <t>Check Figure</t>
  </si>
  <si>
    <t>Grass cutting</t>
  </si>
  <si>
    <t>File number</t>
  </si>
  <si>
    <t>Insurance</t>
  </si>
  <si>
    <t>Water rate</t>
  </si>
  <si>
    <t>Audit fees</t>
  </si>
  <si>
    <t>Supply</t>
  </si>
  <si>
    <t>New lamps and installation</t>
  </si>
  <si>
    <t>Replacement photocells</t>
  </si>
  <si>
    <t>Loan repayment</t>
  </si>
  <si>
    <t>Other maintenance</t>
  </si>
  <si>
    <t>Headstone maintenance</t>
  </si>
  <si>
    <t>Misc</t>
  </si>
  <si>
    <t>Subscriptions</t>
  </si>
  <si>
    <t>Reference</t>
  </si>
  <si>
    <t>Balance</t>
  </si>
  <si>
    <t>Payment</t>
  </si>
  <si>
    <t>FPC Asset</t>
  </si>
  <si>
    <t>Recommended Repairs</t>
  </si>
  <si>
    <t>Present value</t>
  </si>
  <si>
    <t>Budget</t>
  </si>
  <si>
    <t>Quote</t>
  </si>
  <si>
    <t>BENCHES</t>
  </si>
  <si>
    <t>Bench B001 Tyning</t>
  </si>
  <si>
    <t>Sand down, clean and apply oil.</t>
  </si>
  <si>
    <t>Consider resiting to the Tyning Field?</t>
  </si>
  <si>
    <t>Bench B002 Tyning</t>
  </si>
  <si>
    <t>Replace with similar hardwood  bench on good base.</t>
  </si>
  <si>
    <t>Consider resiting in the Tyning Field?</t>
  </si>
  <si>
    <t>Reuse "Mrs V Trail" plaque.</t>
  </si>
  <si>
    <t>Stuart Campbell has offered to repair</t>
  </si>
  <si>
    <t>Bench B003 Tyning</t>
  </si>
  <si>
    <t>Refix loose slats and clean and re-oil/varnish. Repairs by Stuart Campbell</t>
  </si>
  <si>
    <t>Bench B004 Footpath east of FVMHall</t>
  </si>
  <si>
    <t>Clean and re-oil.</t>
  </si>
  <si>
    <t>Bench B005 Outside Village Hall</t>
  </si>
  <si>
    <t>Bench B006 Midford Lane</t>
  </si>
  <si>
    <t>Clean and re-oil. Limpley Stoke Bench?</t>
  </si>
  <si>
    <t>Bench B007  Dark Lane</t>
  </si>
  <si>
    <t>Bench B008 Station bench</t>
  </si>
  <si>
    <t>TOTAL BENCHES</t>
  </si>
  <si>
    <t>Reuse "Miss Cunynghame" plaque.</t>
  </si>
  <si>
    <t>CEMETERY</t>
  </si>
  <si>
    <t>Cemetery Grounds</t>
  </si>
  <si>
    <t>Cut down overgrown trees and prune and maintain vegetation.</t>
  </si>
  <si>
    <t>Cemetery Boundaries</t>
  </si>
  <si>
    <t>Remove dense vegetation from boundary walls and maintain</t>
  </si>
  <si>
    <r>
      <t xml:space="preserve">Form barrier along Freshford Lane. </t>
    </r>
    <r>
      <rPr>
        <sz val="11"/>
        <color indexed="10"/>
        <rFont val="Calibri"/>
        <family val="2"/>
      </rPr>
      <t xml:space="preserve">URGENT. </t>
    </r>
    <r>
      <rPr>
        <sz val="11"/>
        <rFont val="Calibri"/>
        <family val="2"/>
      </rPr>
      <t>Cost unknown but say</t>
    </r>
    <r>
      <rPr>
        <sz val="11"/>
        <color indexed="10"/>
        <rFont val="Calibri"/>
        <family val="2"/>
      </rPr>
      <t xml:space="preserve"> </t>
    </r>
  </si>
  <si>
    <t>Repair and repoint stonework</t>
  </si>
  <si>
    <t>Cemetery Headstones and monuments.</t>
  </si>
  <si>
    <t>Engage James Long to inspect regularly and carry out urgent works to maintain a safe environment.</t>
  </si>
  <si>
    <t>Adjust north double gates to Freshford Lane  to close</t>
  </si>
  <si>
    <t>Adjust south double gates to The Tyning to close</t>
  </si>
  <si>
    <t>Prepare and redecorate gates.</t>
  </si>
  <si>
    <t>Cemetery Shed</t>
  </si>
  <si>
    <t>Prepare and treat timber cladding</t>
  </si>
  <si>
    <t>Replace felt roof coverings.</t>
  </si>
  <si>
    <t>Cemetery Improvements</t>
  </si>
  <si>
    <t>Consider new Notice Boards and benches. Not essential.</t>
  </si>
  <si>
    <t>TOTAL CEMETERY</t>
  </si>
  <si>
    <t>FRESHFORD Station Signs</t>
  </si>
  <si>
    <t>Prepare and redecorate timber frame and steel supports.</t>
  </si>
  <si>
    <t>Engage specialist contractor to prepare and re-enamel the Freshford board and letters.</t>
  </si>
  <si>
    <r>
      <t>Responsibility for maintenance to be established.</t>
    </r>
    <r>
      <rPr>
        <sz val="11"/>
        <color indexed="60"/>
        <rFont val="Calibri"/>
        <family val="2"/>
      </rPr>
      <t xml:space="preserve"> </t>
    </r>
    <r>
      <rPr>
        <sz val="11"/>
        <color indexed="10"/>
        <rFont val="Calibri"/>
        <family val="2"/>
      </rPr>
      <t>No costs allowed.</t>
    </r>
  </si>
  <si>
    <t>HIGH STREET LION</t>
  </si>
  <si>
    <t>Engage conservator to inspect and conserve/maintain</t>
  </si>
  <si>
    <t>NOTICE BOARDS</t>
  </si>
  <si>
    <t xml:space="preserve">Notice Board 001 School/Surgery </t>
  </si>
  <si>
    <t>Obtain keys.</t>
  </si>
  <si>
    <t xml:space="preserve">Refurbish glazed doors </t>
  </si>
  <si>
    <t>Sand and recoat.</t>
  </si>
  <si>
    <t>Notice Board 002 Park Corner</t>
  </si>
  <si>
    <t xml:space="preserve">Replace backing Board with new plywood and new pinboard </t>
  </si>
  <si>
    <t>Refurbish glazed doors</t>
  </si>
  <si>
    <t>Notice Board 003 Midford Lane</t>
  </si>
  <si>
    <t>Notice Board 004 Sharpstone</t>
  </si>
  <si>
    <t>Replace backing Board with new plywood.</t>
  </si>
  <si>
    <t>Remove glazed doors or refurbish?</t>
  </si>
  <si>
    <t>Keys with Stuart Campbell</t>
  </si>
  <si>
    <t>Maintained by Stuart Campbell</t>
  </si>
  <si>
    <t xml:space="preserve">Notice Board 005 High Street. </t>
  </si>
  <si>
    <t>Obtain keys. Ownership unknown. No costs allowed.</t>
  </si>
  <si>
    <t>TOTAL NOTICE BOATRDS</t>
  </si>
  <si>
    <t>Replace missing glazing</t>
  </si>
  <si>
    <t>Repair hardwood sand and recoat.</t>
  </si>
  <si>
    <t>Replace in short term.  Is this Notice Board required?</t>
  </si>
  <si>
    <t>PARK CORNER Pump</t>
  </si>
  <si>
    <t>Recedorate in say 2016.</t>
  </si>
  <si>
    <t>THE POUND</t>
  </si>
  <si>
    <t>Clear vegetation including trees, bushes, ivy, nettles etc</t>
  </si>
  <si>
    <t xml:space="preserve">Maintain land and consider future use. </t>
  </si>
  <si>
    <t>Maintain stone boundary walls.</t>
  </si>
  <si>
    <t>TYNING FIELD</t>
  </si>
  <si>
    <r>
      <t xml:space="preserve">Maintain grass cutting and maintenance of the Tyning Field. </t>
    </r>
    <r>
      <rPr>
        <sz val="11"/>
        <color indexed="10"/>
        <rFont val="Calibri"/>
        <family val="2"/>
      </rPr>
      <t>Work already in hand. Costs nknown.</t>
    </r>
  </si>
  <si>
    <t>Tyning Boundary Walls and Fences.</t>
  </si>
  <si>
    <t>Monitor cracking and movement to stone retaing wall. In hand.</t>
  </si>
  <si>
    <t>Maintain fences hedges and gates.</t>
  </si>
  <si>
    <t>WAR MEMORIAL</t>
  </si>
  <si>
    <t>Maintain. Stone conservator to undertake isolated repair and pointing</t>
  </si>
  <si>
    <t>FINGER POSTS</t>
  </si>
  <si>
    <t>Park Corner</t>
  </si>
  <si>
    <t>Repair and redecorate. Grey base and White and Black finger posts.</t>
  </si>
  <si>
    <t>School/Surgery</t>
  </si>
  <si>
    <t>High St/Tyning</t>
  </si>
  <si>
    <t>Top Rosemary Lane</t>
  </si>
  <si>
    <t>Staples Hill</t>
  </si>
  <si>
    <t>Clean and redecorate.</t>
  </si>
  <si>
    <t>Crowe Lane junction</t>
  </si>
  <si>
    <t>Remove ivy and redecorate</t>
  </si>
  <si>
    <t>SAC The Inn/Bridge</t>
  </si>
  <si>
    <t>Repair and redecorate.</t>
  </si>
  <si>
    <t>SAC Church Lane</t>
  </si>
  <si>
    <t>TOTAL FINGER POSTS</t>
  </si>
  <si>
    <t>INN RAILINGS</t>
  </si>
  <si>
    <t xml:space="preserve">Inn Tree protection </t>
  </si>
  <si>
    <t>Repair and redecorate</t>
  </si>
  <si>
    <t>Road railngs opposite the Inn</t>
  </si>
  <si>
    <t>Repair</t>
  </si>
  <si>
    <t>TOTAL RAILINGS</t>
  </si>
  <si>
    <t>FRESHFORD PLAQUES</t>
  </si>
  <si>
    <t>Freshford Station</t>
  </si>
  <si>
    <t>Clean</t>
  </si>
  <si>
    <t>Vaisey Plaque</t>
  </si>
  <si>
    <t>Mount Plesant</t>
  </si>
  <si>
    <t>Cemetery Plaque "Bowden"</t>
  </si>
  <si>
    <t>TOTAL SIGNS/PLAQUES</t>
  </si>
  <si>
    <t xml:space="preserve"> STREET LIGHTS (42 no.)</t>
  </si>
  <si>
    <t>Street Light 4 Jasmine Cottage</t>
  </si>
  <si>
    <t>Repairs unknown</t>
  </si>
  <si>
    <t>Street light 7 Laurel House</t>
  </si>
  <si>
    <t>Street Light 8 Phone Box High street</t>
  </si>
  <si>
    <t>Replaced recently with new fitting.</t>
  </si>
  <si>
    <t>Street Light 9 Church Hill Cottage</t>
  </si>
  <si>
    <t>Street Light 10 Home Farm House/Old Rectory</t>
  </si>
  <si>
    <t>MILLENNIUM STONES</t>
  </si>
  <si>
    <t>MS3 Upper Pipehouse</t>
  </si>
  <si>
    <t>Clean 2020</t>
  </si>
  <si>
    <t>MS6 Midford Lane</t>
  </si>
  <si>
    <t>MS8 St Marys</t>
  </si>
  <si>
    <t>MS9 Hillside Farm Church Lane.</t>
  </si>
  <si>
    <t>MS10 Crowe Lane/Avenue Cottage</t>
  </si>
  <si>
    <t>MS12 Beyond Freshford Station.</t>
  </si>
  <si>
    <t>MS13 Footpath to Avoncliffe</t>
  </si>
  <si>
    <t>MS14 Staples Hill</t>
  </si>
  <si>
    <t>MS17 Dunkirk Cottage</t>
  </si>
  <si>
    <t>MS20 farthings Cottage Rosemary Lane</t>
  </si>
  <si>
    <t>TOTAL MILLENNIUM STONES</t>
  </si>
  <si>
    <t>OTHER ASSETS</t>
  </si>
  <si>
    <t>Strimmer</t>
  </si>
  <si>
    <t>Litter Bins</t>
  </si>
  <si>
    <t>Defibrillator</t>
  </si>
  <si>
    <t>TOTAL OTHERS</t>
  </si>
  <si>
    <t>Total Reinstatement Cost on a like for like basis</t>
  </si>
  <si>
    <t>Actual cost insured</t>
  </si>
  <si>
    <t>Total Quoted Costs.</t>
  </si>
  <si>
    <t>Essential Works</t>
  </si>
  <si>
    <t>Quoted Works</t>
  </si>
  <si>
    <t>Important Works</t>
  </si>
  <si>
    <t>Desirable Works</t>
  </si>
  <si>
    <t>Finger Posts</t>
  </si>
  <si>
    <t>Notice Boards</t>
  </si>
  <si>
    <t>Benches</t>
  </si>
  <si>
    <t>Millenium Stones</t>
  </si>
  <si>
    <t>Register Of Fixed Assets 31/03/2019</t>
  </si>
  <si>
    <t>Freshford Signs &amp; Plaques</t>
  </si>
  <si>
    <t>Bath &amp; NE Somerset</t>
  </si>
  <si>
    <t>Precept</t>
  </si>
  <si>
    <t>Restricted Funds (CIL Money)</t>
  </si>
  <si>
    <t xml:space="preserve">Un-restricted Funds </t>
  </si>
  <si>
    <t>Bank Accounts</t>
  </si>
  <si>
    <t>Receipts into current acc</t>
  </si>
  <si>
    <t>Receipts into deposit acc (interest)</t>
  </si>
  <si>
    <t>a) Capital Reserve</t>
  </si>
  <si>
    <t>b) Current Account</t>
  </si>
  <si>
    <t>Less Payments</t>
  </si>
  <si>
    <t>Room Hire</t>
  </si>
  <si>
    <t>Payment / Standing Order / Direct Debit</t>
  </si>
  <si>
    <t xml:space="preserve">Payroll </t>
  </si>
  <si>
    <t>Printing / Advertising</t>
  </si>
  <si>
    <t>Web/IT</t>
  </si>
  <si>
    <t>Clerks Pay</t>
  </si>
  <si>
    <t>Highways</t>
  </si>
  <si>
    <t>Station</t>
  </si>
  <si>
    <t>Gardening</t>
  </si>
  <si>
    <t xml:space="preserve">Received </t>
  </si>
  <si>
    <t xml:space="preserve">Date </t>
  </si>
  <si>
    <t>Annual Meetings</t>
  </si>
  <si>
    <t>Payments for the Financial Year Ending 31st March 2024</t>
  </si>
  <si>
    <t>Receipts and Payments to end March 2024</t>
  </si>
  <si>
    <t>General and Other Accounts 2023-24</t>
  </si>
  <si>
    <t>Receipts for the Financial Year Ending 31st March 2024</t>
  </si>
  <si>
    <t>Summary of the CIL Receipts 2023/24</t>
  </si>
  <si>
    <t>Balance from 2022/23</t>
  </si>
  <si>
    <t>Lane</t>
  </si>
  <si>
    <t xml:space="preserve">Inscription Lane </t>
  </si>
  <si>
    <t>HMRC</t>
  </si>
  <si>
    <t>VAT reclaim</t>
  </si>
  <si>
    <t>Richard Tibbles</t>
  </si>
  <si>
    <t>SID fixings</t>
  </si>
  <si>
    <t>Southern Electric</t>
  </si>
  <si>
    <t>Electricity supply</t>
  </si>
  <si>
    <t>James Lock</t>
  </si>
  <si>
    <t>Grass maintenance</t>
  </si>
  <si>
    <t>ALCA</t>
  </si>
  <si>
    <t>Annual subscription</t>
  </si>
  <si>
    <t>Candy Harrison</t>
  </si>
  <si>
    <t>Advertising boards</t>
  </si>
  <si>
    <t>FVMH</t>
  </si>
  <si>
    <t>Hall hire &amp; donation</t>
  </si>
  <si>
    <t>Selina Jobson</t>
  </si>
  <si>
    <t>Clerk salary</t>
  </si>
  <si>
    <t>HMRC Shipley</t>
  </si>
  <si>
    <t>Tax</t>
  </si>
  <si>
    <t>Direct Debit</t>
  </si>
  <si>
    <t>PWLB</t>
  </si>
  <si>
    <t>Repayment for The Tyning</t>
  </si>
  <si>
    <t>Matthew Snelgrove</t>
  </si>
  <si>
    <t>Village Steward</t>
  </si>
  <si>
    <t>Zonkey Solutions</t>
  </si>
  <si>
    <t xml:space="preserve">Annual web hosting </t>
  </si>
  <si>
    <t>The Galleries</t>
  </si>
  <si>
    <t>Refreshments for APM</t>
  </si>
  <si>
    <t>Standing Order</t>
  </si>
  <si>
    <t>Phillips</t>
  </si>
  <si>
    <t>Cemetery fees</t>
  </si>
  <si>
    <t>SLCC</t>
  </si>
  <si>
    <t>Aperion</t>
  </si>
  <si>
    <t>Contribution to car park repairs</t>
  </si>
  <si>
    <t>BHIB</t>
  </si>
  <si>
    <t>Insurance annual fee</t>
  </si>
  <si>
    <t>Rupert Kirby</t>
  </si>
  <si>
    <t>Newsletter Spring 23 advert</t>
  </si>
  <si>
    <t>Newsletter Sponsorship</t>
  </si>
  <si>
    <t>B&amp;NES</t>
  </si>
  <si>
    <t>Memorial Field Bin</t>
  </si>
  <si>
    <t>Alan Duck</t>
  </si>
  <si>
    <t>Chloe Alexander</t>
  </si>
  <si>
    <t>Internal Audit</t>
  </si>
  <si>
    <t>In My Garden</t>
  </si>
  <si>
    <t>Station gardening</t>
  </si>
  <si>
    <t>Printing of vacancy leaflets</t>
  </si>
  <si>
    <t>DM Payroll</t>
  </si>
  <si>
    <t>Payroll</t>
  </si>
  <si>
    <t>Long grass raking</t>
  </si>
  <si>
    <t>BDO</t>
  </si>
  <si>
    <t>External audit</t>
  </si>
  <si>
    <t>Mannings</t>
  </si>
  <si>
    <t>Total without VAT</t>
  </si>
  <si>
    <t>Training (JF)</t>
  </si>
  <si>
    <t>James Long Stonemason</t>
  </si>
  <si>
    <t>Cemetery inscription</t>
  </si>
  <si>
    <t>ICO</t>
  </si>
  <si>
    <t>Annual fee</t>
  </si>
  <si>
    <t>Water2Business</t>
  </si>
  <si>
    <t>Water rates</t>
  </si>
  <si>
    <t>Grass maintenance &amp; tree removal</t>
  </si>
  <si>
    <t>Training (RT)</t>
  </si>
  <si>
    <t>Training (EB)</t>
  </si>
  <si>
    <t>Community Rail Network</t>
  </si>
  <si>
    <t>Station garden grant</t>
  </si>
  <si>
    <t>Simply IT</t>
  </si>
  <si>
    <t>Newsletter Autumn 23 advert</t>
  </si>
  <si>
    <t xml:space="preserve">G Mannings Funeral </t>
  </si>
  <si>
    <t>Kirby</t>
  </si>
  <si>
    <t>Modern Art Buyer</t>
  </si>
  <si>
    <t>Diana Monk</t>
  </si>
  <si>
    <t>RBL</t>
  </si>
  <si>
    <t>Wreath</t>
  </si>
  <si>
    <t>Parish Magazines</t>
  </si>
  <si>
    <t>Autumn Newsletter</t>
  </si>
  <si>
    <t>Homewood Park</t>
  </si>
  <si>
    <t>Paul Jupp</t>
  </si>
  <si>
    <t>Station gardening (Jul-Sept)</t>
  </si>
  <si>
    <t xml:space="preserve">Iford </t>
  </si>
  <si>
    <t>HL Mills</t>
  </si>
  <si>
    <t>Long grass cutting Tyning</t>
  </si>
  <si>
    <t>Office Admin</t>
  </si>
  <si>
    <t>Office administration</t>
  </si>
  <si>
    <t>Allen &amp; Son Ltd</t>
  </si>
  <si>
    <t>Hartley Farm Shop</t>
  </si>
  <si>
    <t>Charlton Baker</t>
  </si>
  <si>
    <t>Training (SJ)</t>
  </si>
  <si>
    <t>Enerveo</t>
  </si>
  <si>
    <t>Street light repairs</t>
  </si>
  <si>
    <t>Domain name renewal</t>
  </si>
  <si>
    <t>Training (JC)</t>
  </si>
  <si>
    <t>J Putt on behalf of The Inn</t>
  </si>
  <si>
    <t>Peter King</t>
  </si>
  <si>
    <t>11 LED lights (Part 1 of 2)</t>
  </si>
  <si>
    <t>Cemetery fence removal</t>
  </si>
  <si>
    <t>Reimbursement for flyers</t>
  </si>
  <si>
    <t>Light repair (No 14)</t>
  </si>
  <si>
    <t>CPRE</t>
  </si>
  <si>
    <t>Annual membership</t>
  </si>
  <si>
    <t>Current T1</t>
  </si>
  <si>
    <t xml:space="preserve">Instant Access </t>
  </si>
  <si>
    <t>c) Unity Trust Account Current T1</t>
  </si>
  <si>
    <t>d) Unity Trust Account Instant Access</t>
  </si>
  <si>
    <t xml:space="preserve">Scottish Widows </t>
  </si>
  <si>
    <t>Closing balance transfer</t>
  </si>
  <si>
    <t>Balance per Statement 31/03/24</t>
  </si>
  <si>
    <t>Newsletter Spring 24 advert</t>
  </si>
  <si>
    <t>River House Friary</t>
  </si>
  <si>
    <t>Rustiq</t>
  </si>
  <si>
    <t>Cobb Farr</t>
  </si>
  <si>
    <t>Sharpstone</t>
  </si>
  <si>
    <t>Interest</t>
  </si>
  <si>
    <t>Unity Trust</t>
  </si>
  <si>
    <t>Newsletter printing</t>
  </si>
  <si>
    <t xml:space="preserve">Direct Debit </t>
  </si>
  <si>
    <t>Service charge</t>
  </si>
  <si>
    <t>Bath Stone Company</t>
  </si>
  <si>
    <t>Balance transfer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</si>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</sst>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_ ;[Red]\-0\ "/>
    <numFmt numFmtId="166" formatCode="&quot;£&quot;#,##0"/>
    <numFmt numFmtId="167" formatCode="[$-F800]dddd\,\ mmmm\ dd\,\ yyyy"/>
    <numFmt numFmtId="168" formatCode="&quot;£&quot;#,##0.00;[Red]&quot;£&quot;#,##0.00"/>
    <numFmt numFmtId="169" formatCode="dd/mm/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1"/>
      <color rgb="FF92D05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Arial"/>
      <family val="2"/>
    </font>
    <font>
      <b/>
      <u/>
      <sz val="14"/>
      <color theme="6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0" fontId="1" fillId="7" borderId="0" applyNumberFormat="0" applyBorder="0" applyAlignment="0" applyProtection="0"/>
  </cellStyleXfs>
  <cellXfs count="17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8" fillId="0" borderId="0" xfId="0" applyFon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44" fontId="6" fillId="0" borderId="0" xfId="0" applyNumberFormat="1" applyFont="1"/>
    <xf numFmtId="9" fontId="0" fillId="0" borderId="0" xfId="0" applyNumberFormat="1"/>
    <xf numFmtId="0" fontId="0" fillId="0" borderId="0" xfId="0" applyAlignment="1">
      <alignment horizontal="left" indent="1"/>
    </xf>
    <xf numFmtId="166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4" fontId="11" fillId="0" borderId="0" xfId="0" applyNumberFormat="1" applyFont="1"/>
    <xf numFmtId="168" fontId="0" fillId="0" borderId="0" xfId="0" applyNumberFormat="1"/>
    <xf numFmtId="166" fontId="0" fillId="0" borderId="5" xfId="0" applyNumberFormat="1" applyBorder="1"/>
    <xf numFmtId="14" fontId="11" fillId="0" borderId="0" xfId="0" applyNumberFormat="1" applyFont="1" applyAlignment="1">
      <alignment horizontal="right"/>
    </xf>
    <xf numFmtId="164" fontId="6" fillId="0" borderId="0" xfId="0" applyNumberFormat="1" applyFont="1"/>
    <xf numFmtId="8" fontId="12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  <xf numFmtId="7" fontId="4" fillId="0" borderId="0" xfId="0" applyNumberFormat="1" applyFont="1" applyAlignment="1">
      <alignment horizontal="center"/>
    </xf>
    <xf numFmtId="166" fontId="0" fillId="0" borderId="3" xfId="0" applyNumberFormat="1" applyBorder="1"/>
    <xf numFmtId="0" fontId="15" fillId="0" borderId="0" xfId="0" applyFont="1"/>
    <xf numFmtId="164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vertical="top"/>
    </xf>
    <xf numFmtId="4" fontId="0" fillId="0" borderId="0" xfId="0" applyNumberFormat="1"/>
    <xf numFmtId="0" fontId="17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4" fontId="18" fillId="2" borderId="0" xfId="0" applyNumberFormat="1" applyFont="1" applyFill="1" applyAlignment="1">
      <alignment vertical="top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" fontId="18" fillId="3" borderId="0" xfId="0" applyNumberFormat="1" applyFont="1" applyFill="1" applyAlignment="1">
      <alignment horizontal="right" vertical="top"/>
    </xf>
    <xf numFmtId="4" fontId="18" fillId="3" borderId="0" xfId="0" applyNumberFormat="1" applyFont="1" applyFill="1" applyAlignment="1">
      <alignment vertical="top"/>
    </xf>
    <xf numFmtId="4" fontId="16" fillId="0" borderId="0" xfId="0" applyNumberFormat="1" applyFont="1"/>
    <xf numFmtId="4" fontId="0" fillId="4" borderId="0" xfId="0" applyNumberFormat="1" applyFill="1" applyAlignment="1">
      <alignment horizontal="right" vertical="top"/>
    </xf>
    <xf numFmtId="4" fontId="18" fillId="5" borderId="0" xfId="0" applyNumberFormat="1" applyFont="1" applyFill="1" applyAlignment="1">
      <alignment vertical="top"/>
    </xf>
    <xf numFmtId="4" fontId="16" fillId="0" borderId="0" xfId="0" applyNumberFormat="1" applyFont="1" applyAlignment="1">
      <alignment vertical="top"/>
    </xf>
    <xf numFmtId="4" fontId="16" fillId="4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4" fontId="18" fillId="2" borderId="0" xfId="0" applyNumberFormat="1" applyFont="1" applyFill="1"/>
    <xf numFmtId="2" fontId="0" fillId="0" borderId="0" xfId="0" applyNumberFormat="1" applyAlignment="1">
      <alignment vertical="top"/>
    </xf>
    <xf numFmtId="4" fontId="18" fillId="5" borderId="0" xfId="0" applyNumberFormat="1" applyFont="1" applyFill="1"/>
    <xf numFmtId="4" fontId="16" fillId="4" borderId="0" xfId="0" applyNumberFormat="1" applyFont="1" applyFill="1"/>
    <xf numFmtId="0" fontId="17" fillId="0" borderId="0" xfId="0" applyFont="1" applyAlignment="1">
      <alignment vertical="top"/>
    </xf>
    <xf numFmtId="4" fontId="0" fillId="4" borderId="0" xfId="0" applyNumberFormat="1" applyFill="1" applyAlignment="1">
      <alignment vertical="top"/>
    </xf>
    <xf numFmtId="4" fontId="16" fillId="4" borderId="0" xfId="0" applyNumberFormat="1" applyFont="1" applyFill="1" applyAlignment="1">
      <alignment horizontal="right" vertical="top"/>
    </xf>
    <xf numFmtId="4" fontId="18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top"/>
    </xf>
    <xf numFmtId="4" fontId="17" fillId="0" borderId="0" xfId="0" applyNumberFormat="1" applyFont="1"/>
    <xf numFmtId="2" fontId="17" fillId="0" borderId="0" xfId="0" applyNumberFormat="1" applyFont="1"/>
    <xf numFmtId="0" fontId="22" fillId="2" borderId="0" xfId="0" applyFont="1" applyFill="1" applyAlignment="1">
      <alignment wrapText="1"/>
    </xf>
    <xf numFmtId="4" fontId="22" fillId="2" borderId="0" xfId="0" applyNumberFormat="1" applyFont="1" applyFill="1" applyAlignment="1">
      <alignment vertical="top"/>
    </xf>
    <xf numFmtId="0" fontId="22" fillId="2" borderId="0" xfId="0" applyFont="1" applyFill="1"/>
    <xf numFmtId="4" fontId="22" fillId="2" borderId="0" xfId="0" applyNumberFormat="1" applyFont="1" applyFill="1"/>
    <xf numFmtId="4" fontId="18" fillId="0" borderId="0" xfId="0" applyNumberFormat="1" applyFont="1"/>
    <xf numFmtId="0" fontId="22" fillId="3" borderId="0" xfId="0" applyFont="1" applyFill="1"/>
    <xf numFmtId="4" fontId="22" fillId="3" borderId="0" xfId="0" applyNumberFormat="1" applyFont="1" applyFill="1" applyAlignment="1">
      <alignment vertical="top"/>
    </xf>
    <xf numFmtId="0" fontId="22" fillId="5" borderId="0" xfId="0" applyFont="1" applyFill="1"/>
    <xf numFmtId="4" fontId="22" fillId="5" borderId="0" xfId="0" applyNumberFormat="1" applyFont="1" applyFill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/>
    <xf numFmtId="2" fontId="25" fillId="0" borderId="0" xfId="0" applyNumberFormat="1" applyFont="1"/>
    <xf numFmtId="0" fontId="26" fillId="0" borderId="0" xfId="0" applyFont="1"/>
    <xf numFmtId="0" fontId="25" fillId="0" borderId="1" xfId="0" applyFont="1" applyBorder="1"/>
    <xf numFmtId="168" fontId="25" fillId="0" borderId="0" xfId="0" applyNumberFormat="1" applyFont="1" applyAlignment="1">
      <alignment horizontal="center" vertical="center" wrapText="1"/>
    </xf>
    <xf numFmtId="169" fontId="25" fillId="0" borderId="0" xfId="0" applyNumberFormat="1" applyFont="1" applyAlignment="1">
      <alignment horizontal="center"/>
    </xf>
    <xf numFmtId="0" fontId="25" fillId="0" borderId="0" xfId="0" quotePrefix="1" applyFont="1" applyAlignment="1">
      <alignment horizontal="center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44" fontId="27" fillId="0" borderId="0" xfId="0" applyNumberFormat="1" applyFont="1"/>
    <xf numFmtId="44" fontId="25" fillId="0" borderId="0" xfId="0" applyNumberFormat="1" applyFont="1"/>
    <xf numFmtId="0" fontId="16" fillId="6" borderId="7" xfId="1" applyFont="1" applyBorder="1" applyAlignment="1">
      <alignment horizontal="center" vertical="center" wrapText="1"/>
    </xf>
    <xf numFmtId="7" fontId="26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15" fontId="25" fillId="0" borderId="0" xfId="0" applyNumberFormat="1" applyFont="1" applyAlignment="1">
      <alignment horizontal="left"/>
    </xf>
    <xf numFmtId="0" fontId="30" fillId="0" borderId="0" xfId="0" applyFont="1"/>
    <xf numFmtId="0" fontId="25" fillId="0" borderId="1" xfId="0" applyFont="1" applyBorder="1" applyAlignment="1">
      <alignment horizontal="right"/>
    </xf>
    <xf numFmtId="164" fontId="25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center"/>
    </xf>
    <xf numFmtId="169" fontId="31" fillId="0" borderId="0" xfId="0" applyNumberFormat="1" applyFont="1" applyAlignment="1">
      <alignment horizontal="center"/>
    </xf>
    <xf numFmtId="0" fontId="31" fillId="0" borderId="0" xfId="0" applyFont="1"/>
    <xf numFmtId="15" fontId="25" fillId="0" borderId="0" xfId="0" applyNumberFormat="1" applyFont="1" applyAlignment="1">
      <alignment horizontal="right"/>
    </xf>
    <xf numFmtId="164" fontId="25" fillId="0" borderId="0" xfId="0" applyNumberFormat="1" applyFont="1"/>
    <xf numFmtId="8" fontId="28" fillId="0" borderId="0" xfId="0" applyNumberFormat="1" applyFont="1"/>
    <xf numFmtId="0" fontId="29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25" fillId="0" borderId="6" xfId="0" applyFont="1" applyBorder="1"/>
    <xf numFmtId="0" fontId="25" fillId="0" borderId="6" xfId="0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/>
    </xf>
    <xf numFmtId="0" fontId="0" fillId="0" borderId="0" xfId="0" applyProtection="1">
      <protection locked="0"/>
    </xf>
    <xf numFmtId="164" fontId="25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4" fontId="25" fillId="0" borderId="6" xfId="0" applyNumberFormat="1" applyFont="1" applyBorder="1" applyAlignment="1">
      <alignment horizontal="center" vertical="center" wrapText="1"/>
    </xf>
    <xf numFmtId="8" fontId="25" fillId="0" borderId="6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1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164" fontId="15" fillId="0" borderId="0" xfId="0" applyNumberFormat="1" applyFont="1"/>
    <xf numFmtId="0" fontId="39" fillId="0" borderId="0" xfId="0" applyFont="1" applyAlignment="1">
      <alignment horizontal="left"/>
    </xf>
    <xf numFmtId="15" fontId="2" fillId="6" borderId="0" xfId="1" applyNumberFormat="1" applyFont="1" applyAlignment="1">
      <alignment horizontal="left"/>
    </xf>
    <xf numFmtId="0" fontId="2" fillId="6" borderId="0" xfId="1" applyFont="1"/>
    <xf numFmtId="0" fontId="2" fillId="6" borderId="0" xfId="1" applyFont="1" applyAlignment="1">
      <alignment horizontal="center"/>
    </xf>
    <xf numFmtId="167" fontId="2" fillId="6" borderId="0" xfId="1" applyNumberFormat="1" applyFont="1"/>
    <xf numFmtId="15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5" fontId="38" fillId="0" borderId="0" xfId="0" applyNumberFormat="1" applyFont="1" applyAlignment="1">
      <alignment horizontal="left"/>
    </xf>
    <xf numFmtId="0" fontId="38" fillId="0" borderId="0" xfId="0" applyFont="1"/>
    <xf numFmtId="164" fontId="38" fillId="0" borderId="0" xfId="0" applyNumberFormat="1" applyFont="1" applyAlignment="1">
      <alignment horizontal="center"/>
    </xf>
    <xf numFmtId="4" fontId="15" fillId="0" borderId="0" xfId="0" applyNumberFormat="1" applyFont="1"/>
    <xf numFmtId="4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7" fontId="15" fillId="0" borderId="0" xfId="0" applyNumberFormat="1" applyFont="1" applyAlignment="1">
      <alignment horizontal="center"/>
    </xf>
    <xf numFmtId="44" fontId="15" fillId="0" borderId="0" xfId="0" applyNumberFormat="1" applyFont="1"/>
    <xf numFmtId="164" fontId="15" fillId="0" borderId="1" xfId="0" applyNumberFormat="1" applyFont="1" applyBorder="1" applyAlignment="1">
      <alignment horizontal="center"/>
    </xf>
    <xf numFmtId="0" fontId="15" fillId="0" borderId="0" xfId="0" quotePrefix="1" applyFont="1"/>
    <xf numFmtId="7" fontId="15" fillId="0" borderId="1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8" fontId="15" fillId="0" borderId="0" xfId="0" applyNumberFormat="1" applyFont="1"/>
    <xf numFmtId="164" fontId="38" fillId="0" borderId="4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/>
    <xf numFmtId="164" fontId="41" fillId="0" borderId="0" xfId="0" applyNumberFormat="1" applyFont="1"/>
    <xf numFmtId="0" fontId="37" fillId="0" borderId="0" xfId="0" applyFont="1" applyAlignment="1">
      <alignment horizontal="left"/>
    </xf>
    <xf numFmtId="164" fontId="37" fillId="0" borderId="0" xfId="0" applyNumberFormat="1" applyFont="1"/>
    <xf numFmtId="15" fontId="16" fillId="6" borderId="7" xfId="1" applyNumberFormat="1" applyFont="1" applyBorder="1" applyAlignment="1">
      <alignment horizontal="center" vertical="center" wrapText="1"/>
    </xf>
    <xf numFmtId="0" fontId="16" fillId="6" borderId="7" xfId="1" applyFont="1" applyBorder="1" applyAlignment="1">
      <alignment horizontal="center" vertical="center"/>
    </xf>
    <xf numFmtId="0" fontId="16" fillId="6" borderId="7" xfId="1" applyFont="1" applyBorder="1" applyAlignment="1">
      <alignment horizontal="center" vertical="center" wrapText="1" shrinkToFit="1"/>
    </xf>
    <xf numFmtId="0" fontId="42" fillId="0" borderId="0" xfId="0" applyFont="1" applyAlignment="1">
      <alignment horizontal="left"/>
    </xf>
    <xf numFmtId="0" fontId="16" fillId="6" borderId="0" xfId="1" applyFont="1"/>
    <xf numFmtId="7" fontId="38" fillId="0" borderId="0" xfId="0" applyNumberFormat="1" applyFont="1" applyAlignment="1">
      <alignment horizontal="center"/>
    </xf>
    <xf numFmtId="0" fontId="33" fillId="0" borderId="0" xfId="0" applyFont="1"/>
    <xf numFmtId="0" fontId="29" fillId="0" borderId="0" xfId="0" applyFont="1"/>
    <xf numFmtId="0" fontId="16" fillId="8" borderId="7" xfId="2" applyNumberFormat="1" applyFont="1" applyFill="1" applyBorder="1" applyAlignment="1">
      <alignment horizontal="center" vertical="center" wrapText="1"/>
    </xf>
    <xf numFmtId="7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16" fillId="9" borderId="7" xfId="1" applyFont="1" applyFill="1" applyBorder="1" applyAlignment="1">
      <alignment horizontal="center" vertical="center" wrapText="1"/>
    </xf>
    <xf numFmtId="0" fontId="16" fillId="8" borderId="7" xfId="1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left"/>
    </xf>
    <xf numFmtId="0" fontId="16" fillId="6" borderId="6" xfId="1" applyFont="1" applyBorder="1" applyAlignment="1">
      <alignment horizontal="center" vertical="center" wrapText="1"/>
    </xf>
    <xf numFmtId="0" fontId="16" fillId="6" borderId="6" xfId="1" applyFont="1" applyBorder="1" applyAlignment="1">
      <alignment horizontal="center"/>
    </xf>
    <xf numFmtId="164" fontId="26" fillId="0" borderId="0" xfId="0" applyNumberFormat="1" applyFont="1"/>
    <xf numFmtId="164" fontId="44" fillId="0" borderId="0" xfId="0" applyNumberFormat="1" applyFont="1" applyAlignment="1">
      <alignment horizontal="center"/>
    </xf>
    <xf numFmtId="0" fontId="26" fillId="8" borderId="8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43" fillId="9" borderId="8" xfId="0" applyFont="1" applyFill="1" applyBorder="1" applyAlignment="1">
      <alignment horizontal="center" vertical="center"/>
    </xf>
    <xf numFmtId="0" fontId="43" fillId="9" borderId="5" xfId="0" applyFont="1" applyFill="1" applyBorder="1" applyAlignment="1">
      <alignment horizontal="center" vertical="center"/>
    </xf>
    <xf numFmtId="0" fontId="43" fillId="9" borderId="9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 wrapText="1"/>
    </xf>
  </cellXfs>
  <cellStyles count="3">
    <cellStyle name="20% - Accent3" xfId="2" builtinId="38"/>
    <cellStyle name="60% - Accent3" xfId="1" builtinId="40"/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3"/>
  <sheetViews>
    <sheetView tabSelected="1" topLeftCell="A6" workbookViewId="0">
      <selection activeCell="D16" sqref="D16"/>
    </sheetView>
  </sheetViews>
  <sheetFormatPr defaultColWidth="8.88671875" defaultRowHeight="13.8" x14ac:dyDescent="0.25"/>
  <cols>
    <col min="1" max="1" width="15.88671875" style="142" customWidth="1"/>
    <col min="2" max="2" width="32.44140625" style="112" bestFit="1" customWidth="1"/>
    <col min="3" max="3" width="14.109375" style="112" customWidth="1"/>
    <col min="4" max="4" width="16.109375" style="112" customWidth="1"/>
    <col min="5" max="6" width="4.88671875" style="112" customWidth="1"/>
    <col min="7" max="7" width="35.6640625" style="112" customWidth="1"/>
    <col min="8" max="8" width="21.88671875" style="112" bestFit="1" customWidth="1"/>
    <col min="9" max="16384" width="8.88671875" style="112"/>
  </cols>
  <sheetData>
    <row r="1" spans="1:10" ht="18" x14ac:dyDescent="0.35">
      <c r="A1" s="147" t="s">
        <v>69</v>
      </c>
      <c r="B1" s="111"/>
      <c r="C1" s="111"/>
      <c r="D1" s="30"/>
      <c r="E1" s="30"/>
      <c r="F1" s="30"/>
      <c r="G1" s="30"/>
      <c r="H1" s="30"/>
      <c r="I1" s="30"/>
      <c r="J1" s="30"/>
    </row>
    <row r="2" spans="1:10" ht="14.4" x14ac:dyDescent="0.3">
      <c r="A2" s="113"/>
      <c r="B2" s="30"/>
      <c r="C2" s="30"/>
      <c r="D2" s="30"/>
      <c r="E2" s="30"/>
      <c r="F2" s="30"/>
      <c r="G2" s="30"/>
      <c r="H2" s="30"/>
      <c r="I2" s="30"/>
      <c r="J2" s="30"/>
    </row>
    <row r="3" spans="1:10" ht="14.4" x14ac:dyDescent="0.3">
      <c r="A3" s="114" t="s">
        <v>261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" x14ac:dyDescent="0.3">
      <c r="A4" s="113"/>
      <c r="B4" s="30"/>
      <c r="C4" s="30"/>
      <c r="D4" s="30"/>
      <c r="E4" s="30"/>
      <c r="F4" s="30"/>
      <c r="G4" s="115"/>
      <c r="H4" s="30"/>
      <c r="I4" s="30"/>
      <c r="J4" s="30"/>
    </row>
    <row r="5" spans="1:10" ht="14.4" x14ac:dyDescent="0.3">
      <c r="A5" s="116" t="s">
        <v>260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4.4" x14ac:dyDescent="0.3">
      <c r="A6" s="116"/>
      <c r="B6" s="30"/>
      <c r="C6" s="30"/>
      <c r="D6" s="30"/>
      <c r="E6" s="30"/>
      <c r="F6" s="30"/>
      <c r="G6" s="30"/>
      <c r="H6" s="30"/>
      <c r="I6" s="30"/>
      <c r="J6" s="30"/>
    </row>
    <row r="7" spans="1:10" ht="14.4" x14ac:dyDescent="0.3">
      <c r="A7" s="117"/>
      <c r="B7" s="148" t="s">
        <v>241</v>
      </c>
      <c r="C7" s="118"/>
      <c r="D7" s="119"/>
      <c r="E7" s="118"/>
      <c r="F7" s="118"/>
      <c r="G7" s="148" t="s">
        <v>71</v>
      </c>
      <c r="H7" s="120"/>
      <c r="I7" s="30"/>
      <c r="J7" s="30"/>
    </row>
    <row r="8" spans="1:10" ht="14.4" x14ac:dyDescent="0.3">
      <c r="A8" s="121"/>
      <c r="B8" s="30"/>
      <c r="C8" s="30"/>
      <c r="D8" s="122"/>
      <c r="E8" s="30"/>
      <c r="F8" s="30"/>
      <c r="G8" s="30"/>
      <c r="H8" s="30"/>
      <c r="I8" s="30"/>
      <c r="J8" s="30"/>
    </row>
    <row r="9" spans="1:10" ht="14.4" x14ac:dyDescent="0.3">
      <c r="A9" s="123">
        <v>45017</v>
      </c>
      <c r="B9" s="124" t="s">
        <v>67</v>
      </c>
      <c r="C9" s="124"/>
      <c r="D9" s="125">
        <f>SUM(C12:C13)</f>
        <v>38212.050000000003</v>
      </c>
      <c r="E9" s="124"/>
      <c r="F9" s="124"/>
      <c r="G9" s="124" t="s">
        <v>372</v>
      </c>
      <c r="H9" s="149">
        <f>SUM(H11:H12)</f>
        <v>46745.789999999994</v>
      </c>
      <c r="I9" s="30"/>
      <c r="J9" s="126"/>
    </row>
    <row r="10" spans="1:10" ht="14.4" x14ac:dyDescent="0.3">
      <c r="A10" s="123"/>
      <c r="B10" s="124"/>
      <c r="C10" s="124"/>
      <c r="D10" s="125"/>
      <c r="E10" s="124"/>
      <c r="F10" s="124"/>
      <c r="G10" s="124"/>
      <c r="H10" s="149"/>
      <c r="I10" s="30"/>
      <c r="J10" s="126"/>
    </row>
    <row r="11" spans="1:10" ht="14.4" x14ac:dyDescent="0.3">
      <c r="A11" s="121"/>
      <c r="B11" s="30"/>
      <c r="C11" s="30"/>
      <c r="D11" s="122"/>
      <c r="E11" s="30"/>
      <c r="F11" s="30"/>
      <c r="G11" s="30" t="s">
        <v>366</v>
      </c>
      <c r="H11" s="131">
        <v>8648.4500000000007</v>
      </c>
      <c r="I11" s="30"/>
      <c r="J11" s="30"/>
    </row>
    <row r="12" spans="1:10" ht="14.4" x14ac:dyDescent="0.3">
      <c r="A12" s="113" t="s">
        <v>4</v>
      </c>
      <c r="B12" s="30"/>
      <c r="C12" s="128">
        <v>32755.43</v>
      </c>
      <c r="D12" s="122"/>
      <c r="E12" s="30"/>
      <c r="F12" s="30"/>
      <c r="G12" s="30" t="s">
        <v>367</v>
      </c>
      <c r="H12" s="131">
        <v>38097.339999999997</v>
      </c>
      <c r="I12" s="30"/>
      <c r="J12" s="30"/>
    </row>
    <row r="13" spans="1:10" ht="14.4" x14ac:dyDescent="0.3">
      <c r="A13" s="113" t="s">
        <v>5</v>
      </c>
      <c r="B13" s="30"/>
      <c r="C13" s="128">
        <v>5456.62</v>
      </c>
      <c r="D13" s="122"/>
      <c r="E13" s="30"/>
      <c r="F13" s="30"/>
      <c r="G13" s="30"/>
      <c r="H13" s="130"/>
      <c r="I13" s="30"/>
      <c r="J13" s="30"/>
    </row>
    <row r="14" spans="1:10" ht="14.4" x14ac:dyDescent="0.3">
      <c r="A14" s="121"/>
      <c r="B14" s="30"/>
      <c r="C14" s="30"/>
      <c r="D14" s="127"/>
      <c r="E14" s="30"/>
      <c r="F14" s="30"/>
      <c r="G14" s="30" t="s">
        <v>87</v>
      </c>
      <c r="H14" s="131">
        <f>SUM(H11:H13)</f>
        <v>46745.789999999994</v>
      </c>
      <c r="I14" s="30"/>
      <c r="J14" s="30"/>
    </row>
    <row r="15" spans="1:10" ht="14.4" x14ac:dyDescent="0.3">
      <c r="A15" s="121"/>
      <c r="B15" s="132" t="s">
        <v>242</v>
      </c>
      <c r="C15" s="30"/>
      <c r="D15" s="128">
        <f>Receipts!$D$38-Receipts!$G$38</f>
        <v>46938.09</v>
      </c>
      <c r="E15" s="30"/>
      <c r="F15" s="30"/>
      <c r="G15" s="30"/>
      <c r="H15" s="127"/>
      <c r="I15" s="30"/>
      <c r="J15" s="30"/>
    </row>
    <row r="16" spans="1:10" ht="14.4" x14ac:dyDescent="0.3">
      <c r="A16" s="121"/>
      <c r="B16" s="132" t="s">
        <v>243</v>
      </c>
      <c r="C16" s="30"/>
      <c r="D16" s="133">
        <f>Receipts!$G$38</f>
        <v>97.34</v>
      </c>
      <c r="E16" s="30"/>
      <c r="F16" s="30"/>
      <c r="G16" s="30"/>
      <c r="H16" s="134"/>
      <c r="I16" s="30"/>
      <c r="J16" s="30"/>
    </row>
    <row r="17" spans="1:10" ht="14.4" x14ac:dyDescent="0.3">
      <c r="A17" s="121"/>
      <c r="B17" s="30" t="s">
        <v>64</v>
      </c>
      <c r="C17" s="30"/>
      <c r="D17" s="129">
        <f>D15+D16</f>
        <v>47035.429999999993</v>
      </c>
      <c r="E17" s="30"/>
      <c r="F17" s="30"/>
      <c r="G17" s="30" t="s">
        <v>239</v>
      </c>
      <c r="H17" s="128">
        <f>CIL!E7</f>
        <v>7080.66</v>
      </c>
      <c r="I17" s="30"/>
      <c r="J17" s="30"/>
    </row>
    <row r="18" spans="1:10" ht="14.4" x14ac:dyDescent="0.3">
      <c r="A18" s="121"/>
      <c r="B18" s="30"/>
      <c r="C18" s="30"/>
      <c r="D18" s="129"/>
      <c r="E18" s="30"/>
      <c r="F18" s="30"/>
      <c r="G18" s="30"/>
      <c r="H18" s="30"/>
      <c r="I18" s="30"/>
      <c r="J18" s="30"/>
    </row>
    <row r="19" spans="1:10" ht="14.4" x14ac:dyDescent="0.3">
      <c r="A19" s="121"/>
      <c r="B19" s="30"/>
      <c r="C19" s="30"/>
      <c r="D19" s="129"/>
      <c r="E19" s="30"/>
      <c r="F19" s="30"/>
      <c r="G19" s="30" t="s">
        <v>240</v>
      </c>
      <c r="H19" s="131">
        <f>H14-H17+D28</f>
        <v>48313.579999999987</v>
      </c>
      <c r="I19" s="30"/>
      <c r="J19" s="30"/>
    </row>
    <row r="20" spans="1:10" ht="14.4" x14ac:dyDescent="0.3">
      <c r="A20" s="121"/>
      <c r="B20" s="30" t="s">
        <v>246</v>
      </c>
      <c r="C20" s="30"/>
      <c r="D20" s="133">
        <f>Payments!$F$100</f>
        <v>33045.07</v>
      </c>
      <c r="E20" s="30"/>
      <c r="F20" s="30"/>
      <c r="G20" s="30"/>
      <c r="H20" s="30"/>
      <c r="I20" s="30"/>
      <c r="J20" s="30"/>
    </row>
    <row r="21" spans="1:10" ht="14.4" x14ac:dyDescent="0.3">
      <c r="A21" s="121"/>
      <c r="B21" s="30"/>
      <c r="C21" s="30"/>
      <c r="D21" s="129"/>
      <c r="E21" s="30" t="s">
        <v>54</v>
      </c>
      <c r="F21" s="30"/>
      <c r="G21" s="30"/>
      <c r="H21" s="30"/>
      <c r="I21" s="30"/>
      <c r="J21" s="30"/>
    </row>
    <row r="22" spans="1:10" ht="15" thickBot="1" x14ac:dyDescent="0.35">
      <c r="A22" s="121"/>
      <c r="B22" s="30" t="s">
        <v>20</v>
      </c>
      <c r="C22" s="30"/>
      <c r="D22" s="135">
        <f>D9+D17-D20</f>
        <v>52202.409999999996</v>
      </c>
      <c r="E22" s="30"/>
      <c r="F22" s="30"/>
      <c r="G22" s="30"/>
      <c r="H22" s="30"/>
      <c r="I22" s="30"/>
      <c r="J22" s="30"/>
    </row>
    <row r="23" spans="1:10" ht="15" thickTop="1" x14ac:dyDescent="0.3">
      <c r="A23" s="121"/>
      <c r="B23" s="30"/>
      <c r="C23" s="30"/>
      <c r="D23" s="127"/>
      <c r="E23" s="30"/>
      <c r="F23" s="30"/>
      <c r="G23" s="30"/>
      <c r="H23" s="30"/>
      <c r="I23" s="30"/>
      <c r="J23" s="30"/>
    </row>
    <row r="24" spans="1:10" ht="14.4" x14ac:dyDescent="0.3">
      <c r="A24" s="121"/>
      <c r="B24" s="30" t="s">
        <v>10</v>
      </c>
      <c r="C24" s="30"/>
      <c r="D24" s="122"/>
      <c r="E24" s="136"/>
      <c r="F24" s="136"/>
      <c r="G24" s="30"/>
      <c r="H24" s="30"/>
      <c r="I24" s="30"/>
      <c r="J24" s="30"/>
    </row>
    <row r="25" spans="1:10" ht="14.4" x14ac:dyDescent="0.3">
      <c r="A25" s="121"/>
      <c r="B25" s="30"/>
      <c r="C25" s="30"/>
      <c r="D25" s="122"/>
      <c r="E25" s="30"/>
      <c r="F25" s="30"/>
      <c r="G25" s="30"/>
      <c r="H25" s="30"/>
      <c r="I25" s="30"/>
      <c r="J25" s="30"/>
    </row>
    <row r="26" spans="1:10" ht="14.4" x14ac:dyDescent="0.3">
      <c r="A26" s="121"/>
      <c r="B26" s="30" t="s">
        <v>244</v>
      </c>
      <c r="C26" s="30"/>
      <c r="D26" s="128">
        <v>0</v>
      </c>
      <c r="E26" s="30"/>
      <c r="F26" s="30"/>
      <c r="G26" s="115"/>
      <c r="H26" s="30"/>
      <c r="I26" s="30"/>
      <c r="J26" s="30"/>
    </row>
    <row r="27" spans="1:10" ht="14.4" x14ac:dyDescent="0.3">
      <c r="A27" s="121"/>
      <c r="B27" s="30" t="s">
        <v>245</v>
      </c>
      <c r="C27" s="30"/>
      <c r="D27" s="128">
        <v>0</v>
      </c>
      <c r="E27" s="30"/>
      <c r="F27" s="30"/>
      <c r="G27" s="30"/>
      <c r="H27" s="30"/>
      <c r="I27" s="30"/>
      <c r="J27" s="30"/>
    </row>
    <row r="28" spans="1:10" ht="14.4" x14ac:dyDescent="0.3">
      <c r="A28" s="121"/>
      <c r="B28" s="30" t="s">
        <v>368</v>
      </c>
      <c r="C28" s="30"/>
      <c r="D28" s="128">
        <f>H11</f>
        <v>8648.4500000000007</v>
      </c>
      <c r="E28" s="30"/>
      <c r="F28" s="30"/>
      <c r="G28" s="30"/>
      <c r="H28" s="30"/>
      <c r="I28" s="30"/>
      <c r="J28" s="30"/>
    </row>
    <row r="29" spans="1:10" ht="14.4" x14ac:dyDescent="0.3">
      <c r="A29" s="121"/>
      <c r="B29" s="30" t="s">
        <v>369</v>
      </c>
      <c r="C29" s="30"/>
      <c r="D29" s="128">
        <f>H12</f>
        <v>38097.339999999997</v>
      </c>
      <c r="E29" s="30"/>
      <c r="F29" s="30"/>
      <c r="G29" s="30"/>
      <c r="H29" s="30"/>
      <c r="I29" s="30"/>
      <c r="J29" s="30"/>
    </row>
    <row r="30" spans="1:10" ht="14.4" x14ac:dyDescent="0.3">
      <c r="A30" s="121"/>
      <c r="B30" s="30"/>
      <c r="C30" s="30"/>
      <c r="D30" s="127"/>
      <c r="E30" s="30"/>
      <c r="F30" s="30"/>
      <c r="G30" s="30"/>
      <c r="H30" s="30"/>
      <c r="I30" s="30"/>
      <c r="J30" s="30"/>
    </row>
    <row r="31" spans="1:10" ht="15" thickBot="1" x14ac:dyDescent="0.35">
      <c r="A31" s="123"/>
      <c r="B31" s="30"/>
      <c r="C31" s="30"/>
      <c r="D31" s="137">
        <f>D28+D29</f>
        <v>46745.789999999994</v>
      </c>
      <c r="E31" s="30"/>
      <c r="F31" s="30"/>
      <c r="G31" s="124"/>
      <c r="H31" s="124"/>
      <c r="I31" s="30"/>
      <c r="J31" s="30"/>
    </row>
    <row r="32" spans="1:10" ht="15" thickTop="1" x14ac:dyDescent="0.3">
      <c r="A32" s="121"/>
      <c r="B32" s="30"/>
      <c r="C32" s="30"/>
      <c r="D32" s="127"/>
      <c r="E32" s="30"/>
      <c r="F32" s="30"/>
      <c r="G32" s="30"/>
      <c r="H32" s="30"/>
      <c r="I32" s="30"/>
      <c r="J32" s="30"/>
    </row>
    <row r="33" spans="1:10" ht="14.4" x14ac:dyDescent="0.3">
      <c r="A33" s="121"/>
      <c r="B33" s="30"/>
      <c r="C33" s="30"/>
      <c r="D33" s="138"/>
      <c r="E33" s="30"/>
      <c r="F33" s="30"/>
      <c r="G33" s="30"/>
      <c r="H33" s="30"/>
      <c r="I33" s="30"/>
      <c r="J33" s="30"/>
    </row>
    <row r="34" spans="1:10" ht="14.4" x14ac:dyDescent="0.3">
      <c r="A34" s="113"/>
      <c r="B34" s="30" t="s">
        <v>72</v>
      </c>
      <c r="C34" s="30"/>
      <c r="D34" s="128">
        <f>D22-D26-D27-5456.62-H14</f>
        <v>0</v>
      </c>
      <c r="E34" s="30"/>
      <c r="F34" s="30"/>
      <c r="G34" s="115"/>
      <c r="H34" s="30"/>
      <c r="I34" s="30"/>
      <c r="J34" s="30"/>
    </row>
    <row r="35" spans="1:10" ht="14.4" x14ac:dyDescent="0.3">
      <c r="A35" s="113"/>
      <c r="B35" s="30"/>
      <c r="C35" s="30"/>
      <c r="D35" s="30"/>
      <c r="E35" s="30"/>
      <c r="F35" s="30"/>
      <c r="G35" s="30"/>
      <c r="H35" s="30"/>
      <c r="I35" s="30"/>
      <c r="J35" s="30"/>
    </row>
    <row r="36" spans="1:10" s="140" customFormat="1" x14ac:dyDescent="0.25">
      <c r="A36" s="139"/>
      <c r="D36" s="141"/>
      <c r="G36" s="112"/>
      <c r="H36" s="112"/>
    </row>
    <row r="39" spans="1:10" x14ac:dyDescent="0.25">
      <c r="D39" s="143"/>
    </row>
    <row r="41" spans="1:10" x14ac:dyDescent="0.25">
      <c r="D41" s="143"/>
    </row>
    <row r="43" spans="1:10" x14ac:dyDescent="0.25">
      <c r="D43" s="143"/>
    </row>
  </sheetData>
  <phoneticPr fontId="14" type="noConversion"/>
  <printOptions horizontalCentered="1"/>
  <pageMargins left="0.31496062992125984" right="0.31496062992125984" top="0.74803149606299213" bottom="0.74803149606299213" header="0.31496062992125984" footer="0.31496062992125984"/>
  <pageSetup scale="9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83"/>
  <sheetViews>
    <sheetView zoomScale="83" zoomScaleNormal="106" zoomScaleSheetLayoutView="100" workbookViewId="0">
      <pane xSplit="6" ySplit="5" topLeftCell="G6" activePane="bottomRight" state="frozen"/>
      <selection pane="topRight" activeCell="F1" sqref="F1"/>
      <selection pane="bottomLeft" activeCell="A7" sqref="A7"/>
      <selection pane="bottomRight" activeCell="B95" sqref="B95"/>
    </sheetView>
  </sheetViews>
  <sheetFormatPr defaultColWidth="6.88671875" defaultRowHeight="13.2" x14ac:dyDescent="0.25"/>
  <cols>
    <col min="1" max="1" width="12" style="21" customWidth="1"/>
    <col min="2" max="2" width="9.33203125" customWidth="1"/>
    <col min="3" max="3" width="16.109375" customWidth="1"/>
    <col min="4" max="4" width="18.109375" customWidth="1"/>
    <col min="5" max="5" width="26" style="3" customWidth="1"/>
    <col min="6" max="6" width="12.44140625" customWidth="1"/>
    <col min="7" max="7" width="9.109375" style="7" bestFit="1" customWidth="1"/>
    <col min="8" max="12" width="12.44140625" style="11" customWidth="1"/>
    <col min="13" max="20" width="12.44140625" customWidth="1"/>
    <col min="21" max="23" width="14.5546875" customWidth="1"/>
    <col min="24" max="26" width="12.44140625" customWidth="1"/>
    <col min="27" max="27" width="17.33203125" bestFit="1" customWidth="1"/>
    <col min="28" max="29" width="13.88671875" customWidth="1"/>
    <col min="30" max="30" width="13.5546875" customWidth="1"/>
    <col min="31" max="31" width="14.33203125" bestFit="1" customWidth="1"/>
    <col min="32" max="32" width="14" customWidth="1"/>
    <col min="33" max="33" width="9.88671875" customWidth="1"/>
    <col min="34" max="34" width="12.44140625" customWidth="1"/>
    <col min="35" max="35" width="14.6640625" customWidth="1"/>
    <col min="36" max="36" width="12.44140625" customWidth="1"/>
    <col min="37" max="37" width="5.88671875" customWidth="1"/>
    <col min="38" max="38" width="15.6640625" customWidth="1"/>
    <col min="39" max="39" width="11.44140625" customWidth="1"/>
    <col min="40" max="40" width="8.109375" bestFit="1" customWidth="1"/>
    <col min="42" max="43" width="7.44140625" bestFit="1" customWidth="1"/>
    <col min="45" max="45" width="0" hidden="1" customWidth="1"/>
  </cols>
  <sheetData>
    <row r="1" spans="1:42" ht="15.6" x14ac:dyDescent="0.3">
      <c r="A1" s="150" t="s">
        <v>69</v>
      </c>
      <c r="B1" s="150"/>
      <c r="C1" s="150"/>
      <c r="D1" s="150"/>
      <c r="E1" s="73"/>
      <c r="F1" s="74"/>
      <c r="G1" s="75"/>
      <c r="H1" s="76"/>
      <c r="I1" s="76"/>
      <c r="J1" s="76"/>
      <c r="K1" s="76"/>
      <c r="L1" s="76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</row>
    <row r="2" spans="1:42" ht="13.8" x14ac:dyDescent="0.3">
      <c r="A2" s="74"/>
      <c r="B2" s="74"/>
      <c r="C2" s="74"/>
      <c r="D2" s="74"/>
      <c r="E2" s="73"/>
      <c r="F2" s="74"/>
      <c r="G2" s="75"/>
      <c r="H2" s="76"/>
      <c r="I2" s="76"/>
      <c r="J2" s="76"/>
      <c r="K2" s="76"/>
      <c r="L2" s="76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42" ht="15.6" x14ac:dyDescent="0.3">
      <c r="A3" s="151" t="s">
        <v>259</v>
      </c>
      <c r="B3" s="151"/>
      <c r="C3" s="151"/>
      <c r="D3" s="151"/>
      <c r="E3" s="73"/>
      <c r="F3" s="74"/>
      <c r="G3" s="75"/>
      <c r="H3" s="76"/>
      <c r="I3" s="76"/>
      <c r="J3" s="76"/>
      <c r="K3" s="76"/>
      <c r="L3" s="76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1:42" ht="12.75" customHeight="1" x14ac:dyDescent="0.3">
      <c r="A4" s="78"/>
      <c r="B4" s="78"/>
      <c r="C4" s="78"/>
      <c r="D4" s="78"/>
      <c r="E4" s="78"/>
      <c r="F4" s="78"/>
      <c r="G4" s="78"/>
      <c r="H4" s="171" t="s">
        <v>2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3"/>
      <c r="T4" s="166" t="s">
        <v>34</v>
      </c>
      <c r="U4" s="167"/>
      <c r="V4" s="167"/>
      <c r="W4" s="167"/>
      <c r="X4" s="168" t="s">
        <v>35</v>
      </c>
      <c r="Y4" s="169"/>
      <c r="Z4" s="170"/>
      <c r="AA4" s="166" t="s">
        <v>12</v>
      </c>
      <c r="AB4" s="167"/>
      <c r="AC4" s="174"/>
      <c r="AD4" s="157" t="s">
        <v>254</v>
      </c>
      <c r="AE4" s="166" t="s">
        <v>49</v>
      </c>
      <c r="AF4" s="167"/>
      <c r="AG4" s="174"/>
      <c r="AH4" s="158"/>
      <c r="AI4" s="164" t="s">
        <v>30</v>
      </c>
      <c r="AJ4" s="165"/>
      <c r="AK4" s="78"/>
      <c r="AL4" s="74"/>
      <c r="AM4" s="2"/>
    </row>
    <row r="5" spans="1:42" ht="43.8" thickBot="1" x14ac:dyDescent="0.3">
      <c r="A5" s="86" t="s">
        <v>21</v>
      </c>
      <c r="B5" s="86" t="s">
        <v>74</v>
      </c>
      <c r="C5" s="86" t="s">
        <v>248</v>
      </c>
      <c r="D5" s="86" t="s">
        <v>6</v>
      </c>
      <c r="E5" s="86" t="s">
        <v>23</v>
      </c>
      <c r="F5" s="86" t="s">
        <v>50</v>
      </c>
      <c r="G5" s="86" t="s">
        <v>24</v>
      </c>
      <c r="H5" s="155" t="s">
        <v>252</v>
      </c>
      <c r="I5" s="155" t="s">
        <v>348</v>
      </c>
      <c r="J5" s="155" t="s">
        <v>70</v>
      </c>
      <c r="K5" s="155" t="s">
        <v>249</v>
      </c>
      <c r="L5" s="155" t="s">
        <v>251</v>
      </c>
      <c r="M5" s="155" t="s">
        <v>75</v>
      </c>
      <c r="N5" s="155" t="s">
        <v>76</v>
      </c>
      <c r="O5" s="155" t="s">
        <v>247</v>
      </c>
      <c r="P5" s="155" t="s">
        <v>258</v>
      </c>
      <c r="Q5" s="155" t="s">
        <v>77</v>
      </c>
      <c r="R5" s="155" t="s">
        <v>385</v>
      </c>
      <c r="S5" s="155" t="s">
        <v>250</v>
      </c>
      <c r="T5" s="156" t="s">
        <v>78</v>
      </c>
      <c r="U5" s="156" t="s">
        <v>49</v>
      </c>
      <c r="V5" s="156" t="s">
        <v>79</v>
      </c>
      <c r="W5" s="156" t="s">
        <v>80</v>
      </c>
      <c r="X5" s="155" t="s">
        <v>81</v>
      </c>
      <c r="Y5" s="155" t="s">
        <v>73</v>
      </c>
      <c r="Z5" s="155" t="s">
        <v>82</v>
      </c>
      <c r="AA5" s="156" t="s">
        <v>83</v>
      </c>
      <c r="AB5" s="156" t="s">
        <v>73</v>
      </c>
      <c r="AC5" s="156" t="s">
        <v>82</v>
      </c>
      <c r="AD5" s="155" t="s">
        <v>255</v>
      </c>
      <c r="AE5" s="156" t="s">
        <v>53</v>
      </c>
      <c r="AF5" s="156" t="s">
        <v>289</v>
      </c>
      <c r="AG5" s="156" t="s">
        <v>84</v>
      </c>
      <c r="AH5" s="155" t="s">
        <v>253</v>
      </c>
      <c r="AI5" s="156" t="s">
        <v>85</v>
      </c>
      <c r="AJ5" s="156" t="s">
        <v>7</v>
      </c>
      <c r="AK5" s="155"/>
      <c r="AL5" s="152" t="s">
        <v>31</v>
      </c>
      <c r="AM5" s="2"/>
    </row>
    <row r="6" spans="1:42" s="26" customFormat="1" ht="14.4" thickTop="1" x14ac:dyDescent="0.3">
      <c r="A6" s="79">
        <v>45030</v>
      </c>
      <c r="B6" s="73">
        <v>1</v>
      </c>
      <c r="C6" s="80" t="s">
        <v>88</v>
      </c>
      <c r="D6" s="81" t="s">
        <v>269</v>
      </c>
      <c r="E6" s="81" t="s">
        <v>270</v>
      </c>
      <c r="F6" s="82">
        <v>12</v>
      </c>
      <c r="G6" s="82"/>
      <c r="H6" s="82"/>
      <c r="I6" s="82"/>
      <c r="J6" s="82"/>
      <c r="K6" s="82"/>
      <c r="L6" s="82"/>
      <c r="M6" s="85"/>
      <c r="N6" s="82"/>
      <c r="O6" s="85"/>
      <c r="P6" s="85"/>
      <c r="Q6" s="85"/>
      <c r="R6" s="85"/>
      <c r="S6" s="85"/>
      <c r="T6" s="85"/>
      <c r="U6" s="85"/>
      <c r="V6" s="85"/>
      <c r="W6" s="85"/>
      <c r="X6" s="85"/>
      <c r="Y6" s="82"/>
      <c r="Z6" s="85"/>
      <c r="AA6" s="85"/>
      <c r="AB6" s="82"/>
      <c r="AC6" s="82"/>
      <c r="AD6" s="82"/>
      <c r="AE6" s="82"/>
      <c r="AF6" s="82"/>
      <c r="AG6" s="82"/>
      <c r="AH6" s="82">
        <v>12</v>
      </c>
      <c r="AI6" s="82"/>
      <c r="AJ6" s="82"/>
      <c r="AK6" s="85"/>
      <c r="AL6" s="82">
        <f t="shared" ref="AL6:AL37" si="0">IF(F6&gt;0,SUM(F6:AJ6)-F6,"")</f>
        <v>12</v>
      </c>
      <c r="AM6" s="28"/>
      <c r="AN6" s="28"/>
      <c r="AO6" s="25"/>
      <c r="AP6" s="25"/>
    </row>
    <row r="7" spans="1:42" s="26" customFormat="1" ht="13.8" x14ac:dyDescent="0.3">
      <c r="A7" s="79">
        <v>45034</v>
      </c>
      <c r="B7" s="73">
        <f>SUM(B6+1)</f>
        <v>2</v>
      </c>
      <c r="C7" s="80" t="s">
        <v>285</v>
      </c>
      <c r="D7" s="81" t="s">
        <v>271</v>
      </c>
      <c r="E7" s="81" t="s">
        <v>272</v>
      </c>
      <c r="F7" s="82">
        <v>124.77</v>
      </c>
      <c r="G7" s="82">
        <v>5.94</v>
      </c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>
        <v>118.83</v>
      </c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5"/>
      <c r="AL7" s="82">
        <f t="shared" si="0"/>
        <v>124.77000000000002</v>
      </c>
      <c r="AM7" s="28"/>
      <c r="AN7" s="28"/>
      <c r="AO7" s="25"/>
      <c r="AP7" s="25"/>
    </row>
    <row r="8" spans="1:42" s="26" customFormat="1" ht="13.8" x14ac:dyDescent="0.3">
      <c r="A8" s="79">
        <v>45035</v>
      </c>
      <c r="B8" s="73">
        <f t="shared" ref="B8:B72" si="1">SUM(B7+1)</f>
        <v>3</v>
      </c>
      <c r="C8" s="80" t="s">
        <v>88</v>
      </c>
      <c r="D8" s="81" t="s">
        <v>273</v>
      </c>
      <c r="E8" s="81" t="s">
        <v>274</v>
      </c>
      <c r="F8" s="82">
        <v>355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>
        <v>175</v>
      </c>
      <c r="Z8" s="82"/>
      <c r="AA8" s="82"/>
      <c r="AB8" s="82">
        <v>180</v>
      </c>
      <c r="AC8" s="82"/>
      <c r="AD8" s="82"/>
      <c r="AE8" s="82"/>
      <c r="AF8" s="82"/>
      <c r="AG8" s="82"/>
      <c r="AH8" s="82"/>
      <c r="AI8" s="82"/>
      <c r="AJ8" s="82"/>
      <c r="AK8" s="85"/>
      <c r="AL8" s="82">
        <f t="shared" si="0"/>
        <v>355</v>
      </c>
      <c r="AM8" s="28"/>
      <c r="AN8" s="28"/>
      <c r="AO8" s="25"/>
      <c r="AP8" s="25"/>
    </row>
    <row r="9" spans="1:42" s="26" customFormat="1" ht="13.8" x14ac:dyDescent="0.3">
      <c r="A9" s="79">
        <v>45035</v>
      </c>
      <c r="B9" s="73">
        <f t="shared" si="1"/>
        <v>4</v>
      </c>
      <c r="C9" s="80" t="s">
        <v>88</v>
      </c>
      <c r="D9" s="81" t="s">
        <v>275</v>
      </c>
      <c r="E9" s="81" t="s">
        <v>276</v>
      </c>
      <c r="F9" s="82">
        <v>145.35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>
        <v>145.35</v>
      </c>
      <c r="AJ9" s="82"/>
      <c r="AK9" s="85"/>
      <c r="AL9" s="82">
        <f t="shared" si="0"/>
        <v>145.35</v>
      </c>
      <c r="AM9" s="28"/>
      <c r="AN9" s="28"/>
      <c r="AO9" s="25"/>
      <c r="AP9" s="25"/>
    </row>
    <row r="10" spans="1:42" s="26" customFormat="1" ht="13.8" x14ac:dyDescent="0.3">
      <c r="A10" s="79">
        <v>45035</v>
      </c>
      <c r="B10" s="73">
        <f t="shared" si="1"/>
        <v>5</v>
      </c>
      <c r="C10" s="80" t="s">
        <v>88</v>
      </c>
      <c r="D10" s="81" t="s">
        <v>277</v>
      </c>
      <c r="E10" s="81" t="s">
        <v>278</v>
      </c>
      <c r="F10" s="82">
        <v>20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>
        <v>20</v>
      </c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5"/>
      <c r="AL10" s="82">
        <f t="shared" si="0"/>
        <v>20</v>
      </c>
      <c r="AM10" s="28"/>
      <c r="AN10" s="28"/>
      <c r="AO10" s="25"/>
      <c r="AP10" s="25"/>
    </row>
    <row r="11" spans="1:42" s="26" customFormat="1" ht="13.8" x14ac:dyDescent="0.3">
      <c r="A11" s="79">
        <v>45035</v>
      </c>
      <c r="B11" s="73">
        <f t="shared" si="1"/>
        <v>6</v>
      </c>
      <c r="C11" s="80" t="s">
        <v>88</v>
      </c>
      <c r="D11" s="81" t="s">
        <v>279</v>
      </c>
      <c r="E11" s="81" t="s">
        <v>280</v>
      </c>
      <c r="F11" s="82">
        <v>770</v>
      </c>
      <c r="G11" s="82"/>
      <c r="H11" s="82"/>
      <c r="I11" s="82"/>
      <c r="J11" s="82"/>
      <c r="K11" s="82"/>
      <c r="L11" s="82"/>
      <c r="M11" s="82"/>
      <c r="N11" s="82"/>
      <c r="O11" s="82">
        <v>126</v>
      </c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>
        <v>644</v>
      </c>
      <c r="AK11" s="85"/>
      <c r="AL11" s="82">
        <f t="shared" si="0"/>
        <v>770</v>
      </c>
      <c r="AM11" s="28"/>
      <c r="AN11" s="28"/>
      <c r="AO11" s="25"/>
      <c r="AP11" s="25"/>
    </row>
    <row r="12" spans="1:42" s="26" customFormat="1" ht="13.8" x14ac:dyDescent="0.3">
      <c r="A12" s="79">
        <v>45035</v>
      </c>
      <c r="B12" s="73">
        <f t="shared" si="1"/>
        <v>7</v>
      </c>
      <c r="C12" s="80" t="s">
        <v>88</v>
      </c>
      <c r="D12" s="81" t="s">
        <v>281</v>
      </c>
      <c r="E12" s="81" t="s">
        <v>282</v>
      </c>
      <c r="F12" s="82">
        <v>516.52</v>
      </c>
      <c r="G12" s="82"/>
      <c r="H12" s="82">
        <v>516.52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5"/>
      <c r="AL12" s="82">
        <f t="shared" si="0"/>
        <v>516.52</v>
      </c>
      <c r="AM12" s="28"/>
      <c r="AN12" s="28"/>
      <c r="AO12" s="25"/>
      <c r="AP12" s="25"/>
    </row>
    <row r="13" spans="1:42" s="26" customFormat="1" ht="13.8" x14ac:dyDescent="0.3">
      <c r="A13" s="79">
        <v>45040</v>
      </c>
      <c r="B13" s="73">
        <f t="shared" si="1"/>
        <v>8</v>
      </c>
      <c r="C13" s="80" t="s">
        <v>88</v>
      </c>
      <c r="D13" s="81" t="s">
        <v>283</v>
      </c>
      <c r="E13" s="81" t="s">
        <v>284</v>
      </c>
      <c r="F13" s="82">
        <v>93</v>
      </c>
      <c r="G13" s="82"/>
      <c r="H13" s="82">
        <v>93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5"/>
      <c r="AL13" s="82">
        <f t="shared" si="0"/>
        <v>93</v>
      </c>
      <c r="AM13" s="28"/>
      <c r="AN13" s="28"/>
      <c r="AO13" s="25"/>
      <c r="AP13" s="25"/>
    </row>
    <row r="14" spans="1:42" s="26" customFormat="1" ht="13.8" x14ac:dyDescent="0.3">
      <c r="A14" s="79">
        <v>45048</v>
      </c>
      <c r="B14" s="73">
        <f t="shared" si="1"/>
        <v>9</v>
      </c>
      <c r="C14" s="80" t="s">
        <v>285</v>
      </c>
      <c r="D14" s="81" t="s">
        <v>286</v>
      </c>
      <c r="E14" s="81" t="s">
        <v>287</v>
      </c>
      <c r="F14" s="82">
        <v>994.39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>
        <v>994.39</v>
      </c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5"/>
      <c r="AL14" s="82">
        <f t="shared" si="0"/>
        <v>994.39</v>
      </c>
      <c r="AM14" s="28"/>
      <c r="AN14" s="28"/>
      <c r="AO14" s="25"/>
      <c r="AP14" s="25"/>
    </row>
    <row r="15" spans="1:42" s="26" customFormat="1" ht="13.8" x14ac:dyDescent="0.3">
      <c r="A15" s="79">
        <v>45057</v>
      </c>
      <c r="B15" s="73">
        <f t="shared" si="1"/>
        <v>10</v>
      </c>
      <c r="C15" s="80" t="s">
        <v>88</v>
      </c>
      <c r="D15" s="81" t="s">
        <v>288</v>
      </c>
      <c r="E15" s="81" t="s">
        <v>289</v>
      </c>
      <c r="F15" s="82">
        <v>400</v>
      </c>
      <c r="G15" s="82">
        <v>66.66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>
        <v>333.34</v>
      </c>
      <c r="AG15" s="82"/>
      <c r="AH15" s="82"/>
      <c r="AI15" s="82"/>
      <c r="AJ15" s="82"/>
      <c r="AK15" s="85"/>
      <c r="AL15" s="82">
        <f t="shared" si="0"/>
        <v>400</v>
      </c>
      <c r="AM15" s="28"/>
      <c r="AN15" s="28"/>
      <c r="AO15" s="25"/>
      <c r="AP15" s="25"/>
    </row>
    <row r="16" spans="1:42" s="26" customFormat="1" ht="13.8" x14ac:dyDescent="0.3">
      <c r="A16" s="79">
        <v>45057</v>
      </c>
      <c r="B16" s="73">
        <f t="shared" si="1"/>
        <v>11</v>
      </c>
      <c r="C16" s="80" t="s">
        <v>88</v>
      </c>
      <c r="D16" s="81" t="s">
        <v>290</v>
      </c>
      <c r="E16" s="81" t="s">
        <v>291</v>
      </c>
      <c r="F16" s="82">
        <v>540</v>
      </c>
      <c r="G16" s="82">
        <v>90</v>
      </c>
      <c r="H16" s="82"/>
      <c r="I16" s="82"/>
      <c r="J16" s="82"/>
      <c r="K16" s="82"/>
      <c r="L16" s="82">
        <v>450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5"/>
      <c r="AL16" s="82">
        <f t="shared" si="0"/>
        <v>540</v>
      </c>
      <c r="AM16" s="28"/>
      <c r="AN16" s="28"/>
      <c r="AO16" s="25"/>
      <c r="AP16" s="25"/>
    </row>
    <row r="17" spans="1:42" s="26" customFormat="1" ht="13.8" x14ac:dyDescent="0.3">
      <c r="A17" s="79">
        <v>45057</v>
      </c>
      <c r="B17" s="73">
        <f t="shared" si="1"/>
        <v>12</v>
      </c>
      <c r="C17" s="80" t="s">
        <v>88</v>
      </c>
      <c r="D17" s="81" t="s">
        <v>292</v>
      </c>
      <c r="E17" s="81" t="s">
        <v>293</v>
      </c>
      <c r="F17" s="82">
        <v>81.849999999999994</v>
      </c>
      <c r="G17" s="82"/>
      <c r="H17" s="82"/>
      <c r="I17" s="82"/>
      <c r="J17" s="82"/>
      <c r="K17" s="82"/>
      <c r="L17" s="82"/>
      <c r="M17" s="82"/>
      <c r="N17" s="82"/>
      <c r="O17" s="82"/>
      <c r="P17" s="82">
        <v>81.849999999999994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5"/>
      <c r="AL17" s="82">
        <f t="shared" si="0"/>
        <v>81.849999999999994</v>
      </c>
      <c r="AM17" s="28"/>
      <c r="AN17" s="28"/>
      <c r="AO17" s="25"/>
      <c r="AP17" s="25"/>
    </row>
    <row r="18" spans="1:42" s="26" customFormat="1" ht="13.8" x14ac:dyDescent="0.3">
      <c r="A18" s="79">
        <v>45061</v>
      </c>
      <c r="B18" s="73">
        <f t="shared" si="1"/>
        <v>13</v>
      </c>
      <c r="C18" s="80" t="s">
        <v>294</v>
      </c>
      <c r="D18" s="81" t="s">
        <v>273</v>
      </c>
      <c r="E18" s="81" t="s">
        <v>274</v>
      </c>
      <c r="F18" s="82">
        <v>355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>
        <v>175</v>
      </c>
      <c r="Z18" s="82"/>
      <c r="AA18" s="82"/>
      <c r="AB18" s="82">
        <v>180</v>
      </c>
      <c r="AC18" s="82"/>
      <c r="AD18" s="82"/>
      <c r="AE18" s="82"/>
      <c r="AF18" s="82"/>
      <c r="AG18" s="82"/>
      <c r="AH18" s="82"/>
      <c r="AI18" s="82"/>
      <c r="AJ18" s="82"/>
      <c r="AK18" s="85"/>
      <c r="AL18" s="82">
        <f t="shared" si="0"/>
        <v>355</v>
      </c>
      <c r="AM18" s="28"/>
      <c r="AN18" s="28"/>
      <c r="AO18" s="25"/>
      <c r="AP18" s="25"/>
    </row>
    <row r="19" spans="1:42" s="26" customFormat="1" ht="13.8" x14ac:dyDescent="0.3">
      <c r="A19" s="79">
        <v>45063</v>
      </c>
      <c r="B19" s="73">
        <f t="shared" si="1"/>
        <v>14</v>
      </c>
      <c r="C19" s="80" t="s">
        <v>285</v>
      </c>
      <c r="D19" s="81" t="s">
        <v>271</v>
      </c>
      <c r="E19" s="81" t="s">
        <v>272</v>
      </c>
      <c r="F19" s="82">
        <v>110.29</v>
      </c>
      <c r="G19" s="82">
        <v>5.24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>
        <v>105.05</v>
      </c>
      <c r="U19" s="82"/>
      <c r="V19" s="82"/>
      <c r="W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5"/>
      <c r="AL19" s="82">
        <f t="shared" si="0"/>
        <v>110.28999999999998</v>
      </c>
      <c r="AM19" s="28"/>
      <c r="AN19" s="28"/>
      <c r="AO19" s="25"/>
      <c r="AP19" s="25"/>
    </row>
    <row r="20" spans="1:42" s="26" customFormat="1" ht="13.8" x14ac:dyDescent="0.3">
      <c r="A20" s="79">
        <v>45070</v>
      </c>
      <c r="B20" s="73">
        <f t="shared" si="1"/>
        <v>15</v>
      </c>
      <c r="C20" s="80" t="s">
        <v>88</v>
      </c>
      <c r="D20" s="81" t="s">
        <v>281</v>
      </c>
      <c r="E20" s="81" t="s">
        <v>282</v>
      </c>
      <c r="F20" s="82">
        <v>500.92</v>
      </c>
      <c r="G20" s="82"/>
      <c r="H20" s="82">
        <v>500.92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5"/>
      <c r="AL20" s="82">
        <f t="shared" si="0"/>
        <v>500.92</v>
      </c>
      <c r="AM20" s="28"/>
      <c r="AN20" s="28"/>
      <c r="AO20" s="25"/>
      <c r="AP20" s="25"/>
    </row>
    <row r="21" spans="1:42" s="26" customFormat="1" ht="13.8" x14ac:dyDescent="0.3">
      <c r="A21" s="79">
        <v>45070</v>
      </c>
      <c r="B21" s="73">
        <f t="shared" si="1"/>
        <v>16</v>
      </c>
      <c r="C21" s="80" t="s">
        <v>88</v>
      </c>
      <c r="D21" s="81" t="s">
        <v>281</v>
      </c>
      <c r="E21" s="81" t="s">
        <v>349</v>
      </c>
      <c r="F21" s="82">
        <v>25</v>
      </c>
      <c r="G21" s="82"/>
      <c r="H21" s="82"/>
      <c r="I21" s="82">
        <v>25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5"/>
      <c r="AL21" s="82">
        <f t="shared" si="0"/>
        <v>25</v>
      </c>
      <c r="AM21" s="28"/>
      <c r="AN21" s="28"/>
      <c r="AO21" s="25"/>
      <c r="AP21" s="25"/>
    </row>
    <row r="22" spans="1:42" s="26" customFormat="1" ht="13.8" x14ac:dyDescent="0.3">
      <c r="A22" s="79">
        <v>45070</v>
      </c>
      <c r="B22" s="73">
        <f t="shared" si="1"/>
        <v>17</v>
      </c>
      <c r="C22" s="80" t="s">
        <v>88</v>
      </c>
      <c r="D22" s="81" t="s">
        <v>297</v>
      </c>
      <c r="E22" s="81" t="s">
        <v>276</v>
      </c>
      <c r="F22" s="82">
        <v>56.1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>
        <v>56.1</v>
      </c>
      <c r="AJ22" s="82"/>
      <c r="AK22" s="85"/>
      <c r="AL22" s="82">
        <f t="shared" si="0"/>
        <v>56.1</v>
      </c>
      <c r="AM22" s="28"/>
      <c r="AN22" s="28"/>
      <c r="AO22" s="25"/>
      <c r="AP22" s="25"/>
    </row>
    <row r="23" spans="1:42" s="26" customFormat="1" ht="13.8" x14ac:dyDescent="0.3">
      <c r="A23" s="79">
        <v>45070</v>
      </c>
      <c r="B23" s="73">
        <f t="shared" si="1"/>
        <v>18</v>
      </c>
      <c r="C23" s="80" t="s">
        <v>88</v>
      </c>
      <c r="D23" s="81" t="s">
        <v>298</v>
      </c>
      <c r="E23" s="81" t="s">
        <v>299</v>
      </c>
      <c r="F23" s="82">
        <v>90</v>
      </c>
      <c r="G23" s="82">
        <v>15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>
        <v>75</v>
      </c>
      <c r="AK23" s="85"/>
      <c r="AL23" s="82">
        <f t="shared" si="0"/>
        <v>90</v>
      </c>
      <c r="AM23" s="28"/>
      <c r="AN23" s="28"/>
      <c r="AO23" s="25"/>
      <c r="AP23" s="25"/>
    </row>
    <row r="24" spans="1:42" s="26" customFormat="1" ht="13.8" x14ac:dyDescent="0.3">
      <c r="A24" s="79">
        <v>45078</v>
      </c>
      <c r="B24" s="73">
        <f t="shared" si="1"/>
        <v>19</v>
      </c>
      <c r="C24" s="80" t="s">
        <v>88</v>
      </c>
      <c r="D24" s="81" t="s">
        <v>300</v>
      </c>
      <c r="E24" s="81" t="s">
        <v>301</v>
      </c>
      <c r="F24" s="82">
        <v>580.55999999999995</v>
      </c>
      <c r="G24" s="82"/>
      <c r="H24" s="82"/>
      <c r="I24" s="82"/>
      <c r="J24" s="82"/>
      <c r="K24" s="82"/>
      <c r="L24" s="82"/>
      <c r="M24" s="82">
        <v>580.55999999999995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5"/>
      <c r="AL24" s="82">
        <f t="shared" si="0"/>
        <v>580.55999999999995</v>
      </c>
      <c r="AM24" s="28"/>
      <c r="AN24" s="28"/>
      <c r="AO24" s="25"/>
      <c r="AP24" s="25"/>
    </row>
    <row r="25" spans="1:42" s="26" customFormat="1" ht="13.8" x14ac:dyDescent="0.3">
      <c r="A25" s="79">
        <v>45092</v>
      </c>
      <c r="B25" s="73">
        <f t="shared" si="1"/>
        <v>20</v>
      </c>
      <c r="C25" s="80" t="s">
        <v>294</v>
      </c>
      <c r="D25" s="81" t="s">
        <v>273</v>
      </c>
      <c r="E25" s="81" t="s">
        <v>274</v>
      </c>
      <c r="F25" s="82">
        <v>355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>
        <v>175</v>
      </c>
      <c r="Z25" s="82"/>
      <c r="AA25" s="82"/>
      <c r="AB25" s="82">
        <v>180</v>
      </c>
      <c r="AC25" s="82"/>
      <c r="AD25" s="82"/>
      <c r="AE25" s="82"/>
      <c r="AF25" s="82"/>
      <c r="AG25" s="82"/>
      <c r="AH25" s="82"/>
      <c r="AI25" s="82"/>
      <c r="AJ25" s="82"/>
      <c r="AK25" s="85"/>
      <c r="AL25" s="82">
        <f t="shared" si="0"/>
        <v>355</v>
      </c>
      <c r="AM25" s="28"/>
      <c r="AN25" s="28"/>
      <c r="AO25" s="25"/>
      <c r="AP25" s="25"/>
    </row>
    <row r="26" spans="1:42" s="26" customFormat="1" ht="13.8" x14ac:dyDescent="0.3">
      <c r="A26" s="79">
        <v>45093</v>
      </c>
      <c r="B26" s="73">
        <f t="shared" si="1"/>
        <v>21</v>
      </c>
      <c r="C26" s="80" t="s">
        <v>285</v>
      </c>
      <c r="D26" s="81" t="s">
        <v>271</v>
      </c>
      <c r="E26" s="81" t="s">
        <v>272</v>
      </c>
      <c r="F26" s="82">
        <v>113.96</v>
      </c>
      <c r="G26" s="82">
        <v>5.42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>
        <v>108.54</v>
      </c>
      <c r="U26" s="82"/>
      <c r="V26" s="82"/>
      <c r="W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5"/>
      <c r="AL26" s="82">
        <f t="shared" si="0"/>
        <v>113.96000000000002</v>
      </c>
      <c r="AM26" s="28"/>
      <c r="AN26" s="28"/>
      <c r="AO26" s="25"/>
      <c r="AP26" s="25"/>
    </row>
    <row r="27" spans="1:42" s="26" customFormat="1" ht="13.8" x14ac:dyDescent="0.3">
      <c r="A27" s="79">
        <v>45093</v>
      </c>
      <c r="B27" s="73">
        <f t="shared" si="1"/>
        <v>22</v>
      </c>
      <c r="C27" s="80" t="s">
        <v>88</v>
      </c>
      <c r="D27" s="81" t="s">
        <v>281</v>
      </c>
      <c r="E27" s="81" t="s">
        <v>282</v>
      </c>
      <c r="F27" s="82">
        <v>500.92</v>
      </c>
      <c r="G27" s="82"/>
      <c r="H27" s="82">
        <v>500.92</v>
      </c>
      <c r="I27" s="82"/>
      <c r="J27" s="82"/>
      <c r="K27" s="82"/>
      <c r="L27" s="82"/>
      <c r="M27" s="85"/>
      <c r="N27" s="82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2"/>
      <c r="Z27" s="85"/>
      <c r="AA27" s="85"/>
      <c r="AB27" s="82"/>
      <c r="AC27" s="82"/>
      <c r="AD27" s="82"/>
      <c r="AE27" s="82"/>
      <c r="AF27" s="82"/>
      <c r="AG27" s="82"/>
      <c r="AH27" s="82"/>
      <c r="AI27" s="82"/>
      <c r="AJ27" s="82"/>
      <c r="AK27" s="85"/>
      <c r="AL27" s="82">
        <f t="shared" si="0"/>
        <v>500.92</v>
      </c>
      <c r="AM27" s="28"/>
      <c r="AN27" s="28"/>
      <c r="AO27" s="25"/>
      <c r="AP27" s="25"/>
    </row>
    <row r="28" spans="1:42" s="26" customFormat="1" ht="13.8" x14ac:dyDescent="0.3">
      <c r="A28" s="79">
        <v>45093</v>
      </c>
      <c r="B28" s="73">
        <f t="shared" si="1"/>
        <v>23</v>
      </c>
      <c r="C28" s="80" t="s">
        <v>88</v>
      </c>
      <c r="D28" s="81" t="s">
        <v>288</v>
      </c>
      <c r="E28" s="81" t="s">
        <v>289</v>
      </c>
      <c r="F28" s="82">
        <v>400</v>
      </c>
      <c r="G28" s="82">
        <v>66.66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Y28" s="82"/>
      <c r="Z28" s="82"/>
      <c r="AA28" s="82"/>
      <c r="AB28" s="82"/>
      <c r="AC28" s="82"/>
      <c r="AD28" s="82"/>
      <c r="AE28" s="82"/>
      <c r="AF28" s="82">
        <v>333.34</v>
      </c>
      <c r="AG28" s="82"/>
      <c r="AH28" s="82"/>
      <c r="AI28" s="82"/>
      <c r="AJ28" s="82"/>
      <c r="AK28" s="85"/>
      <c r="AL28" s="82">
        <f t="shared" si="0"/>
        <v>400</v>
      </c>
      <c r="AM28" s="28"/>
      <c r="AN28" s="28"/>
      <c r="AO28" s="25"/>
      <c r="AP28" s="25"/>
    </row>
    <row r="29" spans="1:42" s="26" customFormat="1" ht="13.8" x14ac:dyDescent="0.3">
      <c r="A29" s="79">
        <v>45093</v>
      </c>
      <c r="B29" s="73">
        <f t="shared" si="1"/>
        <v>24</v>
      </c>
      <c r="C29" s="80" t="s">
        <v>88</v>
      </c>
      <c r="D29" s="81" t="s">
        <v>305</v>
      </c>
      <c r="E29" s="81" t="s">
        <v>306</v>
      </c>
      <c r="F29" s="82">
        <v>659.98</v>
      </c>
      <c r="G29" s="82">
        <v>110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Y29" s="82"/>
      <c r="Z29" s="82"/>
      <c r="AA29" s="82"/>
      <c r="AB29" s="82"/>
      <c r="AC29" s="82"/>
      <c r="AD29" s="82"/>
      <c r="AE29" s="82"/>
      <c r="AF29" s="82"/>
      <c r="AG29" s="82">
        <v>549.98</v>
      </c>
      <c r="AH29" s="82"/>
      <c r="AI29" s="82"/>
      <c r="AJ29" s="82"/>
      <c r="AK29" s="85"/>
      <c r="AL29" s="82">
        <f t="shared" si="0"/>
        <v>659.98</v>
      </c>
      <c r="AM29" s="28"/>
      <c r="AN29" s="28"/>
      <c r="AO29" s="25"/>
      <c r="AP29" s="25"/>
    </row>
    <row r="30" spans="1:42" s="26" customFormat="1" ht="13.8" x14ac:dyDescent="0.3">
      <c r="A30" s="79">
        <v>45093</v>
      </c>
      <c r="B30" s="73">
        <f t="shared" si="1"/>
        <v>25</v>
      </c>
      <c r="C30" s="80" t="s">
        <v>88</v>
      </c>
      <c r="D30" s="81" t="s">
        <v>307</v>
      </c>
      <c r="E30" s="81" t="s">
        <v>274</v>
      </c>
      <c r="F30" s="82">
        <v>240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Y30" s="82">
        <v>240</v>
      </c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5"/>
      <c r="AL30" s="82">
        <f t="shared" si="0"/>
        <v>240</v>
      </c>
      <c r="AM30" s="28"/>
      <c r="AN30" s="28"/>
      <c r="AO30" s="25"/>
      <c r="AP30" s="25"/>
    </row>
    <row r="31" spans="1:42" s="26" customFormat="1" ht="13.8" x14ac:dyDescent="0.3">
      <c r="A31" s="79">
        <v>45093</v>
      </c>
      <c r="B31" s="73">
        <f t="shared" si="1"/>
        <v>26</v>
      </c>
      <c r="C31" s="80" t="s">
        <v>88</v>
      </c>
      <c r="D31" s="81" t="s">
        <v>308</v>
      </c>
      <c r="E31" s="81" t="s">
        <v>309</v>
      </c>
      <c r="F31" s="82">
        <v>100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>
        <v>100</v>
      </c>
      <c r="R31" s="82"/>
      <c r="S31" s="82"/>
      <c r="T31" s="82"/>
      <c r="U31" s="82"/>
      <c r="V31" s="82"/>
      <c r="W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5"/>
      <c r="AL31" s="82">
        <f t="shared" si="0"/>
        <v>100</v>
      </c>
      <c r="AM31" s="28"/>
      <c r="AN31" s="28"/>
      <c r="AO31" s="25"/>
      <c r="AP31" s="25"/>
    </row>
    <row r="32" spans="1:42" s="26" customFormat="1" ht="13.8" x14ac:dyDescent="0.3">
      <c r="A32" s="79">
        <v>45114</v>
      </c>
      <c r="B32" s="73">
        <f t="shared" si="1"/>
        <v>27</v>
      </c>
      <c r="C32" s="80" t="s">
        <v>88</v>
      </c>
      <c r="D32" s="81" t="s">
        <v>310</v>
      </c>
      <c r="E32" s="81" t="s">
        <v>311</v>
      </c>
      <c r="F32" s="82">
        <v>300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Y32" s="82"/>
      <c r="Z32" s="82"/>
      <c r="AA32" s="82"/>
      <c r="AB32" s="82"/>
      <c r="AC32" s="82"/>
      <c r="AD32" s="82">
        <v>300</v>
      </c>
      <c r="AE32" s="82"/>
      <c r="AF32" s="82"/>
      <c r="AG32" s="82"/>
      <c r="AH32" s="82"/>
      <c r="AI32" s="82"/>
      <c r="AJ32" s="82"/>
      <c r="AK32" s="85"/>
      <c r="AL32" s="82">
        <f t="shared" si="0"/>
        <v>300</v>
      </c>
      <c r="AM32" s="28"/>
      <c r="AN32" s="28"/>
      <c r="AO32" s="25"/>
      <c r="AP32" s="25"/>
    </row>
    <row r="33" spans="1:42" s="26" customFormat="1" ht="13.8" x14ac:dyDescent="0.3">
      <c r="A33" s="79">
        <v>45118</v>
      </c>
      <c r="B33" s="73">
        <f t="shared" si="1"/>
        <v>28</v>
      </c>
      <c r="C33" s="80" t="s">
        <v>294</v>
      </c>
      <c r="D33" s="81" t="s">
        <v>288</v>
      </c>
      <c r="E33" s="81" t="s">
        <v>289</v>
      </c>
      <c r="F33" s="82">
        <v>400</v>
      </c>
      <c r="G33" s="82">
        <v>66.66</v>
      </c>
      <c r="H33" s="82"/>
      <c r="I33" s="82"/>
      <c r="J33" s="82"/>
      <c r="K33" s="82"/>
      <c r="L33" s="82"/>
      <c r="M33" s="85"/>
      <c r="N33" s="82"/>
      <c r="O33" s="85"/>
      <c r="P33" s="85"/>
      <c r="Q33" s="82"/>
      <c r="R33" s="82"/>
      <c r="S33" s="82"/>
      <c r="T33" s="82"/>
      <c r="U33" s="82"/>
      <c r="V33" s="82"/>
      <c r="W33" s="82"/>
      <c r="X33" s="85"/>
      <c r="Y33" s="82"/>
      <c r="Z33" s="85"/>
      <c r="AA33" s="85"/>
      <c r="AB33" s="82"/>
      <c r="AC33" s="82"/>
      <c r="AD33" s="82"/>
      <c r="AE33" s="82"/>
      <c r="AF33" s="82">
        <v>333.34</v>
      </c>
      <c r="AG33" s="82"/>
      <c r="AH33" s="82"/>
      <c r="AI33" s="82"/>
      <c r="AJ33" s="82"/>
      <c r="AK33" s="85"/>
      <c r="AL33" s="82">
        <f t="shared" si="0"/>
        <v>400</v>
      </c>
      <c r="AM33" s="28"/>
      <c r="AN33" s="28"/>
      <c r="AO33" s="25"/>
      <c r="AP33" s="25"/>
    </row>
    <row r="34" spans="1:42" s="26" customFormat="1" ht="13.8" x14ac:dyDescent="0.3">
      <c r="A34" s="79">
        <v>45118</v>
      </c>
      <c r="B34" s="73">
        <f t="shared" si="1"/>
        <v>29</v>
      </c>
      <c r="C34" s="80" t="s">
        <v>88</v>
      </c>
      <c r="D34" s="81" t="s">
        <v>281</v>
      </c>
      <c r="E34" s="81" t="s">
        <v>282</v>
      </c>
      <c r="F34" s="82">
        <v>500.72</v>
      </c>
      <c r="G34" s="82"/>
      <c r="H34" s="82">
        <v>500.72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5"/>
      <c r="AL34" s="82">
        <f t="shared" si="0"/>
        <v>500.72</v>
      </c>
      <c r="AM34" s="28"/>
      <c r="AN34" s="28"/>
      <c r="AO34" s="25"/>
      <c r="AP34" s="25"/>
    </row>
    <row r="35" spans="1:42" s="26" customFormat="1" ht="13.8" x14ac:dyDescent="0.3">
      <c r="A35" s="79">
        <v>45118</v>
      </c>
      <c r="B35" s="73">
        <f t="shared" si="1"/>
        <v>30</v>
      </c>
      <c r="C35" s="80" t="s">
        <v>88</v>
      </c>
      <c r="D35" s="81" t="s">
        <v>281</v>
      </c>
      <c r="E35" s="81" t="s">
        <v>312</v>
      </c>
      <c r="F35" s="82">
        <v>17.5</v>
      </c>
      <c r="G35" s="82"/>
      <c r="H35" s="82"/>
      <c r="I35" s="82"/>
      <c r="J35" s="82"/>
      <c r="K35" s="82"/>
      <c r="L35" s="82"/>
      <c r="M35" s="85"/>
      <c r="N35" s="82"/>
      <c r="O35" s="85"/>
      <c r="P35" s="85"/>
      <c r="Q35" s="82"/>
      <c r="R35" s="82"/>
      <c r="S35" s="82">
        <v>17.5</v>
      </c>
      <c r="T35" s="82"/>
      <c r="U35" s="82"/>
      <c r="V35" s="82"/>
      <c r="W35" s="82"/>
      <c r="X35" s="85"/>
      <c r="Y35" s="82"/>
      <c r="Z35" s="85"/>
      <c r="AA35" s="85"/>
      <c r="AB35" s="82"/>
      <c r="AC35" s="82"/>
      <c r="AD35" s="82"/>
      <c r="AE35" s="82"/>
      <c r="AF35" s="82"/>
      <c r="AG35" s="82"/>
      <c r="AH35" s="82"/>
      <c r="AI35" s="82"/>
      <c r="AJ35" s="82"/>
      <c r="AK35" s="85"/>
      <c r="AL35" s="82">
        <f t="shared" si="0"/>
        <v>17.5</v>
      </c>
      <c r="AM35" s="28"/>
      <c r="AN35" s="28"/>
      <c r="AO35" s="25"/>
      <c r="AP35" s="25"/>
    </row>
    <row r="36" spans="1:42" s="26" customFormat="1" ht="13.8" x14ac:dyDescent="0.3">
      <c r="A36" s="79">
        <v>45124</v>
      </c>
      <c r="B36" s="73">
        <f t="shared" si="1"/>
        <v>31</v>
      </c>
      <c r="C36" s="80" t="s">
        <v>294</v>
      </c>
      <c r="D36" s="81" t="s">
        <v>273</v>
      </c>
      <c r="E36" s="81" t="s">
        <v>274</v>
      </c>
      <c r="F36" s="82">
        <v>355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Y36" s="82">
        <v>175</v>
      </c>
      <c r="Z36" s="82"/>
      <c r="AA36" s="82"/>
      <c r="AB36" s="82">
        <v>180</v>
      </c>
      <c r="AC36" s="82"/>
      <c r="AD36" s="82"/>
      <c r="AE36" s="82"/>
      <c r="AF36" s="82"/>
      <c r="AG36" s="82"/>
      <c r="AH36" s="82"/>
      <c r="AI36" s="82"/>
      <c r="AJ36" s="82"/>
      <c r="AK36" s="85"/>
      <c r="AL36" s="82">
        <f t="shared" si="0"/>
        <v>355</v>
      </c>
      <c r="AM36" s="28"/>
      <c r="AN36" s="28"/>
      <c r="AO36" s="25"/>
      <c r="AP36" s="25"/>
    </row>
    <row r="37" spans="1:42" s="26" customFormat="1" ht="13.8" x14ac:dyDescent="0.3">
      <c r="A37" s="79">
        <v>45125</v>
      </c>
      <c r="B37" s="73">
        <f t="shared" si="1"/>
        <v>32</v>
      </c>
      <c r="C37" s="80" t="s">
        <v>285</v>
      </c>
      <c r="D37" s="81" t="s">
        <v>271</v>
      </c>
      <c r="E37" s="81" t="s">
        <v>272</v>
      </c>
      <c r="F37" s="82">
        <v>121.27</v>
      </c>
      <c r="G37" s="82">
        <v>5.77</v>
      </c>
      <c r="H37" s="82"/>
      <c r="I37" s="82"/>
      <c r="J37" s="82"/>
      <c r="K37" s="82"/>
      <c r="L37" s="82"/>
      <c r="M37" s="85"/>
      <c r="N37" s="82"/>
      <c r="O37" s="85"/>
      <c r="P37" s="85"/>
      <c r="Q37" s="82"/>
      <c r="R37" s="82"/>
      <c r="S37" s="82"/>
      <c r="T37" s="82">
        <v>115.5</v>
      </c>
      <c r="U37" s="82"/>
      <c r="V37" s="82"/>
      <c r="W37" s="82"/>
      <c r="X37" s="85"/>
      <c r="Y37" s="82"/>
      <c r="Z37" s="85"/>
      <c r="AA37" s="85"/>
      <c r="AB37" s="82"/>
      <c r="AC37" s="82"/>
      <c r="AD37" s="82"/>
      <c r="AE37" s="82"/>
      <c r="AF37" s="82"/>
      <c r="AG37" s="82"/>
      <c r="AH37" s="82"/>
      <c r="AI37" s="82"/>
      <c r="AJ37" s="82"/>
      <c r="AK37" s="85"/>
      <c r="AL37" s="82">
        <f t="shared" si="0"/>
        <v>121.27</v>
      </c>
      <c r="AM37" s="28"/>
      <c r="AN37" s="28"/>
      <c r="AO37" s="25"/>
      <c r="AP37" s="25"/>
    </row>
    <row r="38" spans="1:42" s="26" customFormat="1" ht="13.8" x14ac:dyDescent="0.3">
      <c r="A38" s="79">
        <v>45159</v>
      </c>
      <c r="B38" s="73">
        <f t="shared" si="1"/>
        <v>33</v>
      </c>
      <c r="C38" s="80" t="s">
        <v>88</v>
      </c>
      <c r="D38" s="81" t="s">
        <v>283</v>
      </c>
      <c r="E38" s="81" t="s">
        <v>284</v>
      </c>
      <c r="F38" s="82">
        <v>140</v>
      </c>
      <c r="G38" s="82"/>
      <c r="H38" s="82">
        <v>140</v>
      </c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5"/>
      <c r="AL38" s="82">
        <f t="shared" ref="AL38:AL98" si="2">IF(F38&gt;0,SUM(F38:AJ38)-F38,"")</f>
        <v>140</v>
      </c>
      <c r="AM38" s="28"/>
      <c r="AN38" s="28"/>
      <c r="AO38" s="25"/>
      <c r="AP38" s="25"/>
    </row>
    <row r="39" spans="1:42" s="26" customFormat="1" ht="13.8" x14ac:dyDescent="0.3">
      <c r="A39" s="79">
        <v>45169</v>
      </c>
      <c r="B39" s="73">
        <f t="shared" si="1"/>
        <v>34</v>
      </c>
      <c r="C39" s="80" t="s">
        <v>88</v>
      </c>
      <c r="D39" s="81" t="s">
        <v>313</v>
      </c>
      <c r="E39" s="81" t="s">
        <v>314</v>
      </c>
      <c r="F39" s="82">
        <v>60</v>
      </c>
      <c r="G39" s="82"/>
      <c r="H39" s="82"/>
      <c r="I39" s="82"/>
      <c r="J39" s="82"/>
      <c r="K39" s="82">
        <v>60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5"/>
      <c r="AL39" s="82">
        <f t="shared" si="2"/>
        <v>60</v>
      </c>
      <c r="AM39" s="28"/>
      <c r="AN39" s="28"/>
      <c r="AO39" s="25"/>
      <c r="AP39" s="25"/>
    </row>
    <row r="40" spans="1:42" s="26" customFormat="1" ht="13.8" x14ac:dyDescent="0.3">
      <c r="A40" s="79">
        <v>45169</v>
      </c>
      <c r="B40" s="73">
        <f t="shared" si="1"/>
        <v>35</v>
      </c>
      <c r="C40" s="80" t="s">
        <v>88</v>
      </c>
      <c r="D40" s="81" t="s">
        <v>279</v>
      </c>
      <c r="E40" s="81" t="s">
        <v>280</v>
      </c>
      <c r="F40" s="82">
        <v>770</v>
      </c>
      <c r="G40" s="82"/>
      <c r="H40" s="82"/>
      <c r="I40" s="82"/>
      <c r="J40" s="82"/>
      <c r="K40" s="82"/>
      <c r="L40" s="82"/>
      <c r="M40" s="82"/>
      <c r="N40" s="82"/>
      <c r="O40" s="82">
        <v>220.5</v>
      </c>
      <c r="P40" s="82"/>
      <c r="Q40" s="82"/>
      <c r="R40" s="82"/>
      <c r="S40" s="82"/>
      <c r="T40" s="82"/>
      <c r="U40" s="82"/>
      <c r="V40" s="82"/>
      <c r="W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>
        <v>549.5</v>
      </c>
      <c r="AK40" s="85"/>
      <c r="AL40" s="82">
        <f t="shared" si="2"/>
        <v>770</v>
      </c>
      <c r="AM40" s="28"/>
      <c r="AN40" s="28"/>
      <c r="AO40" s="25"/>
      <c r="AP40" s="25"/>
    </row>
    <row r="41" spans="1:42" s="26" customFormat="1" ht="13.8" x14ac:dyDescent="0.3">
      <c r="A41" s="79">
        <v>45145</v>
      </c>
      <c r="B41" s="73">
        <f t="shared" si="1"/>
        <v>36</v>
      </c>
      <c r="C41" s="80" t="s">
        <v>88</v>
      </c>
      <c r="D41" s="81" t="s">
        <v>281</v>
      </c>
      <c r="E41" s="81" t="s">
        <v>282</v>
      </c>
      <c r="F41" s="82">
        <v>500.92</v>
      </c>
      <c r="G41" s="82"/>
      <c r="H41" s="82">
        <v>500.92</v>
      </c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5"/>
      <c r="AL41" s="82">
        <f t="shared" si="2"/>
        <v>500.92</v>
      </c>
      <c r="AM41" s="28"/>
      <c r="AN41" s="28"/>
      <c r="AO41" s="25"/>
      <c r="AP41" s="25"/>
    </row>
    <row r="42" spans="1:42" s="26" customFormat="1" ht="13.8" x14ac:dyDescent="0.3">
      <c r="A42" s="79">
        <v>45149</v>
      </c>
      <c r="B42" s="73">
        <f t="shared" si="1"/>
        <v>37</v>
      </c>
      <c r="C42" s="80" t="s">
        <v>294</v>
      </c>
      <c r="D42" s="81" t="s">
        <v>288</v>
      </c>
      <c r="E42" s="81" t="s">
        <v>289</v>
      </c>
      <c r="F42" s="82">
        <v>400</v>
      </c>
      <c r="G42" s="82">
        <v>66.66</v>
      </c>
      <c r="H42" s="82"/>
      <c r="I42" s="82"/>
      <c r="J42" s="82"/>
      <c r="K42" s="82"/>
      <c r="L42" s="82"/>
      <c r="M42" s="85"/>
      <c r="N42" s="82"/>
      <c r="O42" s="85"/>
      <c r="P42" s="85"/>
      <c r="Q42" s="82"/>
      <c r="R42" s="82"/>
      <c r="S42" s="82"/>
      <c r="T42" s="82"/>
      <c r="U42" s="82"/>
      <c r="V42" s="82"/>
      <c r="W42" s="82"/>
      <c r="X42" s="85"/>
      <c r="Y42" s="82"/>
      <c r="Z42" s="85"/>
      <c r="AA42" s="85"/>
      <c r="AB42" s="82"/>
      <c r="AC42" s="82"/>
      <c r="AD42" s="82"/>
      <c r="AE42" s="82"/>
      <c r="AF42" s="82">
        <v>333.34</v>
      </c>
      <c r="AG42" s="82"/>
      <c r="AH42" s="82"/>
      <c r="AI42" s="82"/>
      <c r="AJ42" s="82"/>
      <c r="AK42" s="85"/>
      <c r="AL42" s="82">
        <f t="shared" si="2"/>
        <v>400</v>
      </c>
      <c r="AM42" s="28"/>
      <c r="AN42" s="28"/>
      <c r="AO42" s="25"/>
      <c r="AP42" s="25"/>
    </row>
    <row r="43" spans="1:42" s="26" customFormat="1" ht="13.8" x14ac:dyDescent="0.3">
      <c r="A43" s="79">
        <v>45153</v>
      </c>
      <c r="B43" s="73">
        <f t="shared" si="1"/>
        <v>38</v>
      </c>
      <c r="C43" s="80" t="s">
        <v>294</v>
      </c>
      <c r="D43" s="81" t="s">
        <v>273</v>
      </c>
      <c r="E43" s="81" t="s">
        <v>274</v>
      </c>
      <c r="F43" s="82">
        <v>355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Y43" s="82">
        <v>175</v>
      </c>
      <c r="Z43" s="82"/>
      <c r="AA43" s="82"/>
      <c r="AB43" s="82">
        <v>180</v>
      </c>
      <c r="AC43" s="82"/>
      <c r="AD43" s="82"/>
      <c r="AE43" s="82"/>
      <c r="AF43" s="82"/>
      <c r="AG43" s="82"/>
      <c r="AH43" s="82"/>
      <c r="AI43" s="82"/>
      <c r="AJ43" s="82"/>
      <c r="AK43" s="85"/>
      <c r="AL43" s="82">
        <f t="shared" si="2"/>
        <v>355</v>
      </c>
      <c r="AM43" s="28"/>
      <c r="AN43" s="28"/>
      <c r="AO43" s="25"/>
      <c r="AP43" s="25"/>
    </row>
    <row r="44" spans="1:42" s="26" customFormat="1" ht="13.8" x14ac:dyDescent="0.3">
      <c r="A44" s="79">
        <v>45154</v>
      </c>
      <c r="B44" s="73">
        <f t="shared" si="1"/>
        <v>39</v>
      </c>
      <c r="C44" s="80" t="s">
        <v>285</v>
      </c>
      <c r="D44" s="81" t="s">
        <v>271</v>
      </c>
      <c r="E44" s="81" t="s">
        <v>272</v>
      </c>
      <c r="F44" s="82">
        <v>110.29</v>
      </c>
      <c r="G44" s="82">
        <v>5.24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>
        <v>105.05</v>
      </c>
      <c r="U44" s="82"/>
      <c r="V44" s="82"/>
      <c r="W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5"/>
      <c r="AL44" s="82">
        <f t="shared" si="2"/>
        <v>110.28999999999998</v>
      </c>
      <c r="AM44" s="28"/>
      <c r="AN44" s="28"/>
      <c r="AO44" s="25"/>
      <c r="AP44" s="25"/>
    </row>
    <row r="45" spans="1:42" s="26" customFormat="1" ht="13.8" x14ac:dyDescent="0.3">
      <c r="A45" s="79">
        <v>45175</v>
      </c>
      <c r="B45" s="73">
        <f t="shared" si="1"/>
        <v>40</v>
      </c>
      <c r="C45" s="80" t="s">
        <v>88</v>
      </c>
      <c r="D45" s="81" t="s">
        <v>273</v>
      </c>
      <c r="E45" s="81" t="s">
        <v>315</v>
      </c>
      <c r="F45" s="82">
        <v>120</v>
      </c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Y45" s="82"/>
      <c r="Z45" s="82"/>
      <c r="AA45" s="82"/>
      <c r="AB45" s="82">
        <v>120</v>
      </c>
      <c r="AC45" s="82"/>
      <c r="AD45" s="82"/>
      <c r="AE45" s="82"/>
      <c r="AF45" s="82"/>
      <c r="AG45" s="82"/>
      <c r="AH45" s="82"/>
      <c r="AI45" s="82"/>
      <c r="AJ45" s="82"/>
      <c r="AK45" s="85"/>
      <c r="AL45" s="82">
        <f t="shared" si="2"/>
        <v>120</v>
      </c>
      <c r="AM45" s="28"/>
      <c r="AN45" s="28"/>
      <c r="AO45" s="25"/>
      <c r="AP45" s="25"/>
    </row>
    <row r="46" spans="1:42" s="26" customFormat="1" ht="13.8" x14ac:dyDescent="0.3">
      <c r="A46" s="79">
        <v>45175</v>
      </c>
      <c r="B46" s="73">
        <f t="shared" si="1"/>
        <v>41</v>
      </c>
      <c r="C46" s="80" t="s">
        <v>88</v>
      </c>
      <c r="D46" s="81" t="s">
        <v>316</v>
      </c>
      <c r="E46" s="81" t="s">
        <v>317</v>
      </c>
      <c r="F46" s="82">
        <v>378</v>
      </c>
      <c r="G46" s="82">
        <v>63</v>
      </c>
      <c r="H46" s="82"/>
      <c r="I46" s="82"/>
      <c r="J46" s="82"/>
      <c r="K46" s="82"/>
      <c r="L46" s="82"/>
      <c r="M46" s="82"/>
      <c r="N46" s="82"/>
      <c r="O46" s="82"/>
      <c r="P46" s="82"/>
      <c r="Q46" s="82">
        <v>315</v>
      </c>
      <c r="R46" s="82"/>
      <c r="S46" s="82"/>
      <c r="T46" s="82"/>
      <c r="U46" s="82"/>
      <c r="V46" s="82"/>
      <c r="W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5"/>
      <c r="AL46" s="82">
        <f t="shared" si="2"/>
        <v>378</v>
      </c>
      <c r="AM46" s="28"/>
      <c r="AN46" s="28"/>
      <c r="AO46" s="25"/>
      <c r="AP46" s="25"/>
    </row>
    <row r="47" spans="1:42" s="26" customFormat="1" ht="13.8" x14ac:dyDescent="0.3">
      <c r="A47" s="79">
        <v>45176</v>
      </c>
      <c r="B47" s="73">
        <f t="shared" si="1"/>
        <v>42</v>
      </c>
      <c r="C47" s="80" t="s">
        <v>88</v>
      </c>
      <c r="D47" s="81" t="s">
        <v>307</v>
      </c>
      <c r="E47" s="81" t="s">
        <v>274</v>
      </c>
      <c r="F47" s="82">
        <v>445</v>
      </c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Y47" s="82">
        <v>445</v>
      </c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5"/>
      <c r="AL47" s="82">
        <f t="shared" si="2"/>
        <v>445</v>
      </c>
      <c r="AM47" s="28"/>
      <c r="AN47" s="28"/>
      <c r="AO47" s="25"/>
      <c r="AP47" s="25"/>
    </row>
    <row r="48" spans="1:42" s="26" customFormat="1" ht="13.8" x14ac:dyDescent="0.3">
      <c r="A48" s="79">
        <v>45176</v>
      </c>
      <c r="B48" s="73">
        <f t="shared" si="1"/>
        <v>43</v>
      </c>
      <c r="C48" s="80" t="s">
        <v>88</v>
      </c>
      <c r="D48" s="81" t="s">
        <v>307</v>
      </c>
      <c r="E48" s="81" t="s">
        <v>274</v>
      </c>
      <c r="F48" s="82">
        <v>225</v>
      </c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Y48" s="82">
        <v>225</v>
      </c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5"/>
      <c r="AL48" s="82">
        <f t="shared" si="2"/>
        <v>225</v>
      </c>
      <c r="AM48" s="28"/>
      <c r="AN48" s="28"/>
      <c r="AO48" s="25"/>
      <c r="AP48" s="25"/>
    </row>
    <row r="49" spans="1:42" s="26" customFormat="1" ht="13.8" x14ac:dyDescent="0.3">
      <c r="A49" s="79">
        <v>45180</v>
      </c>
      <c r="B49" s="73">
        <f t="shared" si="1"/>
        <v>44</v>
      </c>
      <c r="C49" s="80" t="s">
        <v>294</v>
      </c>
      <c r="D49" s="81" t="s">
        <v>288</v>
      </c>
      <c r="E49" s="81" t="s">
        <v>289</v>
      </c>
      <c r="F49" s="82">
        <v>400</v>
      </c>
      <c r="G49" s="82">
        <v>66.66</v>
      </c>
      <c r="H49" s="82"/>
      <c r="I49" s="82"/>
      <c r="J49" s="82"/>
      <c r="K49" s="82"/>
      <c r="L49" s="82"/>
      <c r="M49" s="85"/>
      <c r="N49" s="82"/>
      <c r="O49" s="85"/>
      <c r="P49" s="85"/>
      <c r="Q49" s="82"/>
      <c r="R49" s="82"/>
      <c r="S49" s="82"/>
      <c r="T49" s="82"/>
      <c r="U49" s="82"/>
      <c r="V49" s="82"/>
      <c r="W49" s="82"/>
      <c r="X49" s="85"/>
      <c r="Y49" s="82"/>
      <c r="Z49" s="85"/>
      <c r="AA49" s="85"/>
      <c r="AB49" s="82"/>
      <c r="AC49" s="82"/>
      <c r="AD49" s="82"/>
      <c r="AE49" s="82"/>
      <c r="AF49" s="82">
        <v>333.34</v>
      </c>
      <c r="AG49" s="82"/>
      <c r="AH49" s="82"/>
      <c r="AI49" s="82"/>
      <c r="AJ49" s="82"/>
      <c r="AK49" s="85"/>
      <c r="AL49" s="82">
        <f t="shared" si="2"/>
        <v>400</v>
      </c>
      <c r="AM49" s="28"/>
      <c r="AN49" s="28"/>
      <c r="AO49" s="25"/>
      <c r="AP49" s="25"/>
    </row>
    <row r="50" spans="1:42" s="26" customFormat="1" ht="13.8" x14ac:dyDescent="0.3">
      <c r="A50" s="79">
        <v>45182</v>
      </c>
      <c r="B50" s="73">
        <f t="shared" si="1"/>
        <v>45</v>
      </c>
      <c r="C50" s="80" t="s">
        <v>88</v>
      </c>
      <c r="D50" s="81" t="s">
        <v>275</v>
      </c>
      <c r="E50" s="81" t="s">
        <v>320</v>
      </c>
      <c r="F50" s="82">
        <v>40</v>
      </c>
      <c r="G50" s="82"/>
      <c r="H50" s="82"/>
      <c r="I50" s="82"/>
      <c r="J50" s="82">
        <v>40</v>
      </c>
      <c r="K50" s="82"/>
      <c r="L50" s="82"/>
      <c r="M50" s="85"/>
      <c r="N50" s="82"/>
      <c r="O50" s="85"/>
      <c r="P50" s="85"/>
      <c r="Q50" s="82"/>
      <c r="R50" s="82"/>
      <c r="S50" s="82"/>
      <c r="T50" s="82"/>
      <c r="U50" s="82"/>
      <c r="V50" s="82"/>
      <c r="W50" s="82"/>
      <c r="X50" s="85"/>
      <c r="Y50" s="82"/>
      <c r="Z50" s="85"/>
      <c r="AA50" s="85"/>
      <c r="AB50" s="82"/>
      <c r="AC50" s="82"/>
      <c r="AD50" s="82"/>
      <c r="AE50" s="82"/>
      <c r="AF50" s="82"/>
      <c r="AG50" s="82"/>
      <c r="AH50" s="82"/>
      <c r="AI50" s="82"/>
      <c r="AJ50" s="82"/>
      <c r="AK50" s="85"/>
      <c r="AL50" s="82">
        <f t="shared" si="2"/>
        <v>40</v>
      </c>
      <c r="AM50" s="28"/>
      <c r="AN50" s="28"/>
      <c r="AO50" s="25"/>
      <c r="AP50" s="25"/>
    </row>
    <row r="51" spans="1:42" s="26" customFormat="1" ht="13.8" x14ac:dyDescent="0.3">
      <c r="A51" s="79">
        <v>45182</v>
      </c>
      <c r="B51" s="73">
        <f t="shared" si="1"/>
        <v>46</v>
      </c>
      <c r="C51" s="80" t="s">
        <v>88</v>
      </c>
      <c r="D51" s="81" t="s">
        <v>281</v>
      </c>
      <c r="E51" s="81" t="s">
        <v>282</v>
      </c>
      <c r="F51" s="82">
        <v>500.72</v>
      </c>
      <c r="G51" s="82"/>
      <c r="H51" s="82">
        <v>500.72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5"/>
      <c r="AL51" s="82">
        <f t="shared" si="2"/>
        <v>500.72</v>
      </c>
      <c r="AM51" s="28"/>
      <c r="AN51" s="28"/>
      <c r="AO51" s="25"/>
      <c r="AP51" s="25"/>
    </row>
    <row r="52" spans="1:42" s="26" customFormat="1" ht="13.8" x14ac:dyDescent="0.3">
      <c r="A52" s="79">
        <v>45184</v>
      </c>
      <c r="B52" s="73">
        <f t="shared" si="1"/>
        <v>47</v>
      </c>
      <c r="C52" s="80" t="s">
        <v>294</v>
      </c>
      <c r="D52" s="81" t="s">
        <v>273</v>
      </c>
      <c r="E52" s="81" t="s">
        <v>274</v>
      </c>
      <c r="F52" s="82">
        <v>355</v>
      </c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Y52" s="82">
        <v>175</v>
      </c>
      <c r="Z52" s="82"/>
      <c r="AA52" s="82"/>
      <c r="AB52" s="82">
        <v>180</v>
      </c>
      <c r="AC52" s="82"/>
      <c r="AD52" s="82"/>
      <c r="AE52" s="82"/>
      <c r="AF52" s="82"/>
      <c r="AG52" s="82"/>
      <c r="AH52" s="82"/>
      <c r="AI52" s="82"/>
      <c r="AJ52" s="82"/>
      <c r="AK52" s="85"/>
      <c r="AL52" s="82">
        <f t="shared" si="2"/>
        <v>355</v>
      </c>
      <c r="AM52" s="28"/>
      <c r="AN52" s="28"/>
      <c r="AO52" s="25"/>
      <c r="AP52" s="25"/>
    </row>
    <row r="53" spans="1:42" s="26" customFormat="1" ht="13.8" x14ac:dyDescent="0.3">
      <c r="A53" s="79">
        <v>45184</v>
      </c>
      <c r="B53" s="73">
        <f t="shared" si="1"/>
        <v>48</v>
      </c>
      <c r="C53" s="80" t="s">
        <v>294</v>
      </c>
      <c r="D53" s="81" t="s">
        <v>323</v>
      </c>
      <c r="E53" s="81" t="s">
        <v>324</v>
      </c>
      <c r="F53" s="82">
        <v>35</v>
      </c>
      <c r="G53" s="82"/>
      <c r="H53" s="82"/>
      <c r="I53" s="82"/>
      <c r="J53" s="82"/>
      <c r="K53" s="82"/>
      <c r="L53" s="82"/>
      <c r="M53" s="85"/>
      <c r="N53" s="82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2"/>
      <c r="Z53" s="85"/>
      <c r="AA53" s="85"/>
      <c r="AB53" s="82"/>
      <c r="AC53" s="82"/>
      <c r="AD53" s="82"/>
      <c r="AE53" s="82"/>
      <c r="AF53" s="82"/>
      <c r="AG53" s="82"/>
      <c r="AH53" s="82"/>
      <c r="AI53" s="82">
        <v>35</v>
      </c>
      <c r="AJ53" s="82"/>
      <c r="AK53" s="85"/>
      <c r="AL53" s="82">
        <f t="shared" si="2"/>
        <v>35</v>
      </c>
      <c r="AM53" s="28"/>
      <c r="AN53" s="28"/>
      <c r="AO53" s="25"/>
      <c r="AP53" s="25"/>
    </row>
    <row r="54" spans="1:42" s="26" customFormat="1" ht="13.8" x14ac:dyDescent="0.3">
      <c r="A54" s="79">
        <v>45187</v>
      </c>
      <c r="B54" s="73">
        <f t="shared" si="1"/>
        <v>49</v>
      </c>
      <c r="C54" s="80" t="s">
        <v>285</v>
      </c>
      <c r="D54" s="81" t="s">
        <v>271</v>
      </c>
      <c r="E54" s="81" t="s">
        <v>272</v>
      </c>
      <c r="F54" s="82">
        <v>215.01</v>
      </c>
      <c r="G54" s="82">
        <v>10.23</v>
      </c>
      <c r="H54" s="82"/>
      <c r="I54" s="82"/>
      <c r="J54" s="82"/>
      <c r="K54" s="82"/>
      <c r="L54" s="82"/>
      <c r="M54" s="85"/>
      <c r="N54" s="82"/>
      <c r="O54" s="85"/>
      <c r="P54" s="85"/>
      <c r="Q54" s="85"/>
      <c r="R54" s="85"/>
      <c r="S54" s="85"/>
      <c r="T54" s="82">
        <v>204.78</v>
      </c>
      <c r="U54" s="85"/>
      <c r="V54" s="85"/>
      <c r="W54" s="85"/>
      <c r="X54" s="85"/>
      <c r="Y54" s="82"/>
      <c r="Z54" s="85"/>
      <c r="AA54" s="85"/>
      <c r="AB54" s="82"/>
      <c r="AC54" s="82"/>
      <c r="AD54" s="82"/>
      <c r="AE54" s="82"/>
      <c r="AF54" s="82"/>
      <c r="AG54" s="82"/>
      <c r="AH54" s="82"/>
      <c r="AI54" s="82"/>
      <c r="AJ54" s="82"/>
      <c r="AK54" s="85"/>
      <c r="AL54" s="82">
        <f t="shared" si="2"/>
        <v>215.01</v>
      </c>
      <c r="AM54" s="28"/>
      <c r="AN54" s="28"/>
      <c r="AO54" s="25"/>
      <c r="AP54" s="25"/>
    </row>
    <row r="55" spans="1:42" s="26" customFormat="1" ht="13.8" x14ac:dyDescent="0.3">
      <c r="A55" s="79">
        <v>45201</v>
      </c>
      <c r="B55" s="73">
        <f t="shared" si="1"/>
        <v>50</v>
      </c>
      <c r="C55" s="80" t="s">
        <v>285</v>
      </c>
      <c r="D55" s="81" t="s">
        <v>325</v>
      </c>
      <c r="E55" s="81" t="s">
        <v>326</v>
      </c>
      <c r="F55" s="82">
        <v>32.51</v>
      </c>
      <c r="G55" s="82"/>
      <c r="H55" s="82"/>
      <c r="I55" s="82"/>
      <c r="J55" s="82"/>
      <c r="K55" s="82"/>
      <c r="L55" s="82"/>
      <c r="M55" s="85"/>
      <c r="N55" s="82">
        <v>32.51</v>
      </c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2"/>
      <c r="Z55" s="85"/>
      <c r="AA55" s="85"/>
      <c r="AB55" s="82"/>
      <c r="AC55" s="82"/>
      <c r="AD55" s="82"/>
      <c r="AE55" s="82"/>
      <c r="AF55" s="82"/>
      <c r="AG55" s="82"/>
      <c r="AH55" s="82"/>
      <c r="AI55" s="82"/>
      <c r="AJ55" s="82"/>
      <c r="AK55" s="85"/>
      <c r="AL55" s="82">
        <f t="shared" si="2"/>
        <v>32.51</v>
      </c>
      <c r="AM55" s="28"/>
      <c r="AN55" s="28"/>
      <c r="AO55" s="25"/>
      <c r="AP55" s="25"/>
    </row>
    <row r="56" spans="1:42" s="26" customFormat="1" ht="13.8" x14ac:dyDescent="0.3">
      <c r="A56" s="79">
        <v>45209</v>
      </c>
      <c r="B56" s="73">
        <f t="shared" si="1"/>
        <v>51</v>
      </c>
      <c r="C56" s="80" t="s">
        <v>88</v>
      </c>
      <c r="D56" s="81" t="s">
        <v>275</v>
      </c>
      <c r="E56" s="81" t="s">
        <v>328</v>
      </c>
      <c r="F56" s="82">
        <v>40</v>
      </c>
      <c r="G56" s="82"/>
      <c r="H56" s="82"/>
      <c r="I56" s="82"/>
      <c r="J56" s="82">
        <v>40</v>
      </c>
      <c r="K56" s="82"/>
      <c r="L56" s="82"/>
      <c r="M56" s="85"/>
      <c r="N56" s="82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2"/>
      <c r="Z56" s="85"/>
      <c r="AA56" s="85"/>
      <c r="AB56" s="82"/>
      <c r="AC56" s="82"/>
      <c r="AD56" s="82"/>
      <c r="AE56" s="82"/>
      <c r="AF56" s="82"/>
      <c r="AG56" s="82"/>
      <c r="AH56" s="82"/>
      <c r="AI56" s="82"/>
      <c r="AJ56" s="82"/>
      <c r="AK56" s="85"/>
      <c r="AL56" s="82">
        <f t="shared" si="2"/>
        <v>40</v>
      </c>
      <c r="AM56" s="28"/>
      <c r="AN56" s="28"/>
      <c r="AO56" s="25"/>
      <c r="AP56" s="25"/>
    </row>
    <row r="57" spans="1:42" s="26" customFormat="1" ht="13.8" x14ac:dyDescent="0.3">
      <c r="A57" s="79">
        <v>45209</v>
      </c>
      <c r="B57" s="73">
        <f t="shared" si="1"/>
        <v>52</v>
      </c>
      <c r="C57" s="80" t="s">
        <v>88</v>
      </c>
      <c r="D57" s="81" t="s">
        <v>275</v>
      </c>
      <c r="E57" s="81" t="s">
        <v>329</v>
      </c>
      <c r="F57" s="82">
        <v>40</v>
      </c>
      <c r="G57" s="82"/>
      <c r="H57" s="82"/>
      <c r="I57" s="82"/>
      <c r="J57" s="82">
        <v>40</v>
      </c>
      <c r="K57" s="82"/>
      <c r="L57" s="82"/>
      <c r="M57" s="85"/>
      <c r="N57" s="82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2"/>
      <c r="Z57" s="85"/>
      <c r="AA57" s="85"/>
      <c r="AB57" s="82"/>
      <c r="AC57" s="82"/>
      <c r="AD57" s="82"/>
      <c r="AE57" s="82"/>
      <c r="AF57" s="82"/>
      <c r="AG57" s="82"/>
      <c r="AH57" s="82"/>
      <c r="AI57" s="82"/>
      <c r="AJ57" s="82"/>
      <c r="AK57" s="85"/>
      <c r="AL57" s="82">
        <f t="shared" si="2"/>
        <v>40</v>
      </c>
      <c r="AM57" s="28"/>
      <c r="AN57" s="28"/>
      <c r="AO57" s="25"/>
      <c r="AP57" s="25"/>
    </row>
    <row r="58" spans="1:42" s="26" customFormat="1" ht="13.8" x14ac:dyDescent="0.3">
      <c r="A58" s="79">
        <v>45209</v>
      </c>
      <c r="B58" s="73">
        <f t="shared" si="1"/>
        <v>53</v>
      </c>
      <c r="C58" s="80" t="s">
        <v>88</v>
      </c>
      <c r="D58" s="81" t="s">
        <v>307</v>
      </c>
      <c r="E58" s="81" t="s">
        <v>327</v>
      </c>
      <c r="F58" s="82">
        <v>550</v>
      </c>
      <c r="G58" s="82"/>
      <c r="H58" s="82"/>
      <c r="I58" s="82"/>
      <c r="J58" s="82"/>
      <c r="K58" s="82"/>
      <c r="L58" s="82"/>
      <c r="M58" s="85"/>
      <c r="N58" s="82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2">
        <v>465</v>
      </c>
      <c r="Z58" s="82">
        <v>85</v>
      </c>
      <c r="AA58" s="85"/>
      <c r="AB58" s="82"/>
      <c r="AC58" s="82"/>
      <c r="AD58" s="82"/>
      <c r="AE58" s="82"/>
      <c r="AF58" s="82"/>
      <c r="AG58" s="82"/>
      <c r="AH58" s="82"/>
      <c r="AI58" s="82"/>
      <c r="AJ58" s="82"/>
      <c r="AK58" s="85"/>
      <c r="AL58" s="82">
        <f t="shared" si="2"/>
        <v>550</v>
      </c>
      <c r="AM58" s="28"/>
      <c r="AN58" s="28"/>
      <c r="AO58" s="25"/>
      <c r="AP58" s="25"/>
    </row>
    <row r="59" spans="1:42" s="26" customFormat="1" ht="13.8" x14ac:dyDescent="0.3">
      <c r="A59" s="79">
        <v>45209</v>
      </c>
      <c r="B59" s="73">
        <f t="shared" si="1"/>
        <v>54</v>
      </c>
      <c r="C59" s="80" t="s">
        <v>88</v>
      </c>
      <c r="D59" s="81" t="s">
        <v>281</v>
      </c>
      <c r="E59" s="81" t="s">
        <v>282</v>
      </c>
      <c r="F59" s="82">
        <v>500.92</v>
      </c>
      <c r="G59" s="82"/>
      <c r="H59" s="82">
        <v>500.92</v>
      </c>
      <c r="I59" s="82"/>
      <c r="J59" s="82"/>
      <c r="K59" s="82"/>
      <c r="L59" s="82"/>
      <c r="M59" s="85"/>
      <c r="N59" s="82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2"/>
      <c r="Z59" s="85"/>
      <c r="AA59" s="85"/>
      <c r="AB59" s="82"/>
      <c r="AC59" s="82"/>
      <c r="AD59" s="82"/>
      <c r="AE59" s="82"/>
      <c r="AF59" s="82"/>
      <c r="AG59" s="82"/>
      <c r="AH59" s="82"/>
      <c r="AI59" s="82"/>
      <c r="AJ59" s="82"/>
      <c r="AK59" s="85"/>
      <c r="AL59" s="82">
        <f t="shared" si="2"/>
        <v>500.92</v>
      </c>
      <c r="AM59" s="28"/>
      <c r="AN59" s="28"/>
      <c r="AO59" s="25"/>
      <c r="AP59" s="25"/>
    </row>
    <row r="60" spans="1:42" s="26" customFormat="1" ht="13.8" x14ac:dyDescent="0.3">
      <c r="A60" s="79">
        <v>45210</v>
      </c>
      <c r="B60" s="73">
        <f t="shared" si="1"/>
        <v>55</v>
      </c>
      <c r="C60" s="80" t="s">
        <v>294</v>
      </c>
      <c r="D60" s="81" t="s">
        <v>288</v>
      </c>
      <c r="E60" s="81" t="s">
        <v>289</v>
      </c>
      <c r="F60" s="82">
        <v>400</v>
      </c>
      <c r="G60" s="82">
        <v>66.66</v>
      </c>
      <c r="H60" s="82"/>
      <c r="I60" s="82"/>
      <c r="J60" s="82"/>
      <c r="K60" s="82"/>
      <c r="L60" s="82"/>
      <c r="M60" s="85"/>
      <c r="N60" s="82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2"/>
      <c r="Z60" s="85"/>
      <c r="AA60" s="85"/>
      <c r="AB60" s="82"/>
      <c r="AC60" s="82"/>
      <c r="AD60" s="82"/>
      <c r="AE60" s="82"/>
      <c r="AF60" s="82">
        <v>333.34</v>
      </c>
      <c r="AG60" s="82"/>
      <c r="AH60" s="82"/>
      <c r="AI60" s="82"/>
      <c r="AJ60" s="82"/>
      <c r="AK60" s="85"/>
      <c r="AL60" s="82">
        <f t="shared" si="2"/>
        <v>400</v>
      </c>
      <c r="AM60" s="28"/>
      <c r="AN60" s="28"/>
      <c r="AO60" s="25"/>
      <c r="AP60" s="25"/>
    </row>
    <row r="61" spans="1:42" s="26" customFormat="1" ht="13.8" x14ac:dyDescent="0.3">
      <c r="A61" s="79">
        <v>45211</v>
      </c>
      <c r="B61" s="73">
        <f t="shared" si="1"/>
        <v>56</v>
      </c>
      <c r="C61" s="80" t="s">
        <v>88</v>
      </c>
      <c r="D61" s="81" t="s">
        <v>283</v>
      </c>
      <c r="E61" s="81" t="s">
        <v>284</v>
      </c>
      <c r="F61" s="82">
        <v>140</v>
      </c>
      <c r="G61" s="82"/>
      <c r="H61" s="82">
        <v>140</v>
      </c>
      <c r="I61" s="82"/>
      <c r="J61" s="82"/>
      <c r="K61" s="82"/>
      <c r="L61" s="82"/>
      <c r="M61" s="85"/>
      <c r="N61" s="82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2"/>
      <c r="Z61" s="85"/>
      <c r="AA61" s="85"/>
      <c r="AB61" s="82"/>
      <c r="AC61" s="82"/>
      <c r="AD61" s="82"/>
      <c r="AE61" s="82"/>
      <c r="AF61" s="82"/>
      <c r="AG61" s="82"/>
      <c r="AH61" s="82"/>
      <c r="AI61" s="82"/>
      <c r="AJ61" s="82"/>
      <c r="AK61" s="85"/>
      <c r="AL61" s="82">
        <f t="shared" si="2"/>
        <v>140</v>
      </c>
      <c r="AM61" s="28"/>
      <c r="AN61" s="28"/>
      <c r="AO61" s="25"/>
      <c r="AP61" s="25"/>
    </row>
    <row r="62" spans="1:42" s="26" customFormat="1" ht="13.8" x14ac:dyDescent="0.3">
      <c r="A62" s="79">
        <v>45215</v>
      </c>
      <c r="B62" s="73">
        <f t="shared" si="1"/>
        <v>57</v>
      </c>
      <c r="C62" s="80" t="s">
        <v>294</v>
      </c>
      <c r="D62" s="81" t="s">
        <v>273</v>
      </c>
      <c r="E62" s="81" t="s">
        <v>274</v>
      </c>
      <c r="F62" s="82">
        <v>355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Y62" s="82">
        <v>175</v>
      </c>
      <c r="Z62" s="82"/>
      <c r="AA62" s="82"/>
      <c r="AB62" s="82">
        <v>180</v>
      </c>
      <c r="AC62" s="82"/>
      <c r="AD62" s="82"/>
      <c r="AE62" s="82"/>
      <c r="AF62" s="82"/>
      <c r="AG62" s="82"/>
      <c r="AH62" s="82"/>
      <c r="AI62" s="82"/>
      <c r="AJ62" s="82"/>
      <c r="AK62" s="85"/>
      <c r="AL62" s="82">
        <f t="shared" si="2"/>
        <v>355</v>
      </c>
      <c r="AM62" s="28"/>
      <c r="AN62" s="28"/>
      <c r="AO62" s="25"/>
      <c r="AP62" s="25"/>
    </row>
    <row r="63" spans="1:42" s="26" customFormat="1" ht="13.8" x14ac:dyDescent="0.3">
      <c r="A63" s="79">
        <v>45230</v>
      </c>
      <c r="B63" s="73">
        <f t="shared" si="1"/>
        <v>58</v>
      </c>
      <c r="C63" s="80" t="s">
        <v>285</v>
      </c>
      <c r="D63" s="81" t="s">
        <v>271</v>
      </c>
      <c r="E63" s="81" t="s">
        <v>272</v>
      </c>
      <c r="F63" s="82">
        <v>203.03</v>
      </c>
      <c r="G63" s="82">
        <v>9.75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>
        <v>193.28</v>
      </c>
      <c r="U63" s="82"/>
      <c r="V63" s="82"/>
      <c r="W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5"/>
      <c r="AL63" s="82">
        <f t="shared" si="2"/>
        <v>203.03</v>
      </c>
      <c r="AM63" s="28"/>
      <c r="AN63" s="28"/>
      <c r="AO63" s="25"/>
      <c r="AP63" s="25"/>
    </row>
    <row r="64" spans="1:42" s="26" customFormat="1" ht="13.8" x14ac:dyDescent="0.3">
      <c r="A64" s="79">
        <v>45231</v>
      </c>
      <c r="B64" s="73">
        <f t="shared" si="1"/>
        <v>59</v>
      </c>
      <c r="C64" s="80" t="s">
        <v>285</v>
      </c>
      <c r="D64" s="81" t="s">
        <v>286</v>
      </c>
      <c r="E64" s="81" t="s">
        <v>287</v>
      </c>
      <c r="F64" s="82">
        <v>994.39</v>
      </c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>
        <v>994.39</v>
      </c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5"/>
      <c r="AL64" s="82">
        <f t="shared" si="2"/>
        <v>994.39</v>
      </c>
      <c r="AM64" s="28"/>
      <c r="AN64" s="28"/>
      <c r="AO64" s="25"/>
      <c r="AP64" s="25"/>
    </row>
    <row r="65" spans="1:42" s="26" customFormat="1" ht="13.8" x14ac:dyDescent="0.3">
      <c r="A65" s="79">
        <v>45238</v>
      </c>
      <c r="B65" s="73">
        <f t="shared" si="1"/>
        <v>60</v>
      </c>
      <c r="C65" s="80" t="s">
        <v>88</v>
      </c>
      <c r="D65" s="81" t="s">
        <v>338</v>
      </c>
      <c r="E65" s="81" t="s">
        <v>339</v>
      </c>
      <c r="F65" s="82">
        <v>20</v>
      </c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>
        <v>20</v>
      </c>
      <c r="AF65" s="82"/>
      <c r="AG65" s="82"/>
      <c r="AH65" s="82"/>
      <c r="AI65" s="82"/>
      <c r="AJ65" s="82"/>
      <c r="AK65" s="85"/>
      <c r="AL65" s="82">
        <f t="shared" si="2"/>
        <v>20</v>
      </c>
      <c r="AM65" s="28"/>
      <c r="AN65" s="28"/>
      <c r="AO65" s="25"/>
      <c r="AP65" s="25"/>
    </row>
    <row r="66" spans="1:42" s="26" customFormat="1" ht="13.8" x14ac:dyDescent="0.3">
      <c r="A66" s="79">
        <v>45238</v>
      </c>
      <c r="B66" s="73">
        <f t="shared" si="1"/>
        <v>61</v>
      </c>
      <c r="C66" s="80" t="s">
        <v>88</v>
      </c>
      <c r="D66" s="81" t="s">
        <v>340</v>
      </c>
      <c r="E66" s="81" t="s">
        <v>341</v>
      </c>
      <c r="F66" s="82">
        <v>460.5</v>
      </c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>
        <v>460.5</v>
      </c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5"/>
      <c r="AL66" s="82">
        <f t="shared" si="2"/>
        <v>460.5</v>
      </c>
      <c r="AM66" s="28"/>
      <c r="AN66" s="28"/>
      <c r="AO66" s="25"/>
      <c r="AP66" s="25"/>
    </row>
    <row r="67" spans="1:42" s="26" customFormat="1" ht="13.8" x14ac:dyDescent="0.3">
      <c r="A67" s="79">
        <v>45243</v>
      </c>
      <c r="B67" s="73">
        <f t="shared" si="1"/>
        <v>62</v>
      </c>
      <c r="C67" s="80" t="s">
        <v>294</v>
      </c>
      <c r="D67" s="81" t="s">
        <v>288</v>
      </c>
      <c r="E67" s="81" t="s">
        <v>289</v>
      </c>
      <c r="F67" s="82">
        <v>400</v>
      </c>
      <c r="G67" s="82">
        <v>66.66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>
        <v>333.34</v>
      </c>
      <c r="AG67" s="82"/>
      <c r="AH67" s="82"/>
      <c r="AI67" s="82"/>
      <c r="AJ67" s="82"/>
      <c r="AK67" s="85"/>
      <c r="AL67" s="82">
        <f t="shared" si="2"/>
        <v>400</v>
      </c>
      <c r="AM67" s="28"/>
      <c r="AN67" s="28"/>
      <c r="AO67" s="25"/>
      <c r="AP67" s="25"/>
    </row>
    <row r="68" spans="1:42" s="26" customFormat="1" ht="13.8" x14ac:dyDescent="0.3">
      <c r="A68" s="79">
        <v>45245</v>
      </c>
      <c r="B68" s="73">
        <f t="shared" si="1"/>
        <v>63</v>
      </c>
      <c r="C68" s="80" t="s">
        <v>294</v>
      </c>
      <c r="D68" s="81" t="s">
        <v>273</v>
      </c>
      <c r="E68" s="81" t="s">
        <v>274</v>
      </c>
      <c r="F68" s="82">
        <v>355</v>
      </c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Y68" s="82">
        <v>175</v>
      </c>
      <c r="Z68" s="82"/>
      <c r="AA68" s="82"/>
      <c r="AB68" s="82">
        <v>180</v>
      </c>
      <c r="AC68" s="82"/>
      <c r="AD68" s="82"/>
      <c r="AE68" s="82"/>
      <c r="AF68" s="82"/>
      <c r="AG68" s="82"/>
      <c r="AH68" s="82"/>
      <c r="AI68" s="82"/>
      <c r="AJ68" s="82"/>
      <c r="AK68" s="85"/>
      <c r="AL68" s="82">
        <f t="shared" si="2"/>
        <v>355</v>
      </c>
      <c r="AM68" s="28"/>
      <c r="AN68" s="28"/>
      <c r="AO68" s="25"/>
      <c r="AP68" s="25"/>
    </row>
    <row r="69" spans="1:42" s="26" customFormat="1" ht="13.8" x14ac:dyDescent="0.3">
      <c r="A69" s="79">
        <v>45246</v>
      </c>
      <c r="B69" s="73">
        <f t="shared" si="1"/>
        <v>64</v>
      </c>
      <c r="C69" s="80" t="s">
        <v>88</v>
      </c>
      <c r="D69" s="81" t="s">
        <v>343</v>
      </c>
      <c r="E69" s="81" t="s">
        <v>344</v>
      </c>
      <c r="F69" s="82">
        <v>300</v>
      </c>
      <c r="AC69" s="82"/>
      <c r="AD69" s="82">
        <v>300</v>
      </c>
      <c r="AE69" s="82"/>
      <c r="AF69" s="82"/>
      <c r="AG69" s="82"/>
      <c r="AH69" s="82"/>
      <c r="AI69" s="82"/>
      <c r="AJ69" s="82"/>
      <c r="AK69" s="85"/>
      <c r="AL69" s="82">
        <f t="shared" si="2"/>
        <v>300</v>
      </c>
      <c r="AM69" s="28"/>
      <c r="AN69" s="28"/>
      <c r="AO69" s="25"/>
      <c r="AP69" s="25"/>
    </row>
    <row r="70" spans="1:42" s="26" customFormat="1" ht="13.8" x14ac:dyDescent="0.3">
      <c r="A70" s="79">
        <v>45246</v>
      </c>
      <c r="B70" s="73">
        <f t="shared" si="1"/>
        <v>65</v>
      </c>
      <c r="C70" s="80" t="s">
        <v>88</v>
      </c>
      <c r="D70" s="81" t="s">
        <v>281</v>
      </c>
      <c r="E70" s="81" t="s">
        <v>282</v>
      </c>
      <c r="F70" s="82">
        <v>500.72</v>
      </c>
      <c r="G70" s="82"/>
      <c r="H70" s="82">
        <v>500.72</v>
      </c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5"/>
      <c r="AL70" s="82">
        <f t="shared" si="2"/>
        <v>500.72</v>
      </c>
      <c r="AM70" s="28"/>
      <c r="AN70" s="28"/>
      <c r="AO70" s="25"/>
      <c r="AP70" s="25"/>
    </row>
    <row r="71" spans="1:42" s="26" customFormat="1" ht="13.8" x14ac:dyDescent="0.3">
      <c r="A71" s="79">
        <v>45258</v>
      </c>
      <c r="B71" s="73">
        <f t="shared" si="1"/>
        <v>66</v>
      </c>
      <c r="C71" s="80" t="s">
        <v>88</v>
      </c>
      <c r="D71" s="81" t="s">
        <v>346</v>
      </c>
      <c r="E71" s="81" t="s">
        <v>347</v>
      </c>
      <c r="F71" s="82">
        <v>378</v>
      </c>
      <c r="G71" s="82">
        <v>63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>
        <v>315</v>
      </c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5"/>
      <c r="AL71" s="82">
        <f t="shared" si="2"/>
        <v>378</v>
      </c>
      <c r="AM71" s="28"/>
      <c r="AN71" s="28"/>
      <c r="AO71" s="25"/>
      <c r="AP71" s="25"/>
    </row>
    <row r="72" spans="1:42" s="26" customFormat="1" ht="13.8" x14ac:dyDescent="0.3">
      <c r="A72" s="79">
        <v>45266</v>
      </c>
      <c r="B72" s="73">
        <f t="shared" si="1"/>
        <v>67</v>
      </c>
      <c r="C72" s="80" t="s">
        <v>285</v>
      </c>
      <c r="D72" s="81" t="s">
        <v>271</v>
      </c>
      <c r="E72" s="81" t="s">
        <v>272</v>
      </c>
      <c r="F72" s="82">
        <v>217.01</v>
      </c>
      <c r="G72" s="82">
        <v>12.2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>
        <v>204.81</v>
      </c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5"/>
      <c r="AL72" s="82">
        <f t="shared" si="2"/>
        <v>217.01</v>
      </c>
      <c r="AM72" s="28"/>
      <c r="AN72" s="28"/>
      <c r="AO72" s="25"/>
      <c r="AP72" s="25"/>
    </row>
    <row r="73" spans="1:42" s="26" customFormat="1" ht="13.8" x14ac:dyDescent="0.3">
      <c r="A73" s="79">
        <v>45273</v>
      </c>
      <c r="B73" s="73">
        <f t="shared" ref="B73:B98" si="3">SUM(B72+1)</f>
        <v>68</v>
      </c>
      <c r="C73" s="80" t="s">
        <v>294</v>
      </c>
      <c r="D73" s="81" t="s">
        <v>288</v>
      </c>
      <c r="E73" s="81" t="s">
        <v>289</v>
      </c>
      <c r="F73" s="82">
        <v>400</v>
      </c>
      <c r="G73" s="82">
        <v>66.66</v>
      </c>
      <c r="H73" s="82"/>
      <c r="I73" s="82"/>
      <c r="J73" s="82"/>
      <c r="K73" s="82"/>
      <c r="L73" s="82"/>
      <c r="M73" s="85"/>
      <c r="N73" s="82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2"/>
      <c r="Z73" s="85"/>
      <c r="AA73" s="85"/>
      <c r="AB73" s="82"/>
      <c r="AC73" s="82"/>
      <c r="AD73" s="82"/>
      <c r="AE73" s="82"/>
      <c r="AF73" s="82">
        <v>333.34</v>
      </c>
      <c r="AG73" s="82"/>
      <c r="AH73" s="82"/>
      <c r="AI73" s="82"/>
      <c r="AJ73" s="82"/>
      <c r="AK73" s="85"/>
      <c r="AL73" s="82">
        <f t="shared" si="2"/>
        <v>400</v>
      </c>
      <c r="AM73" s="28"/>
      <c r="AN73" s="28"/>
      <c r="AO73" s="25"/>
      <c r="AP73" s="25"/>
    </row>
    <row r="74" spans="1:42" s="26" customFormat="1" ht="13.8" x14ac:dyDescent="0.3">
      <c r="A74" s="79">
        <v>45273</v>
      </c>
      <c r="B74" s="73">
        <f t="shared" si="3"/>
        <v>69</v>
      </c>
      <c r="C74" s="80" t="s">
        <v>88</v>
      </c>
      <c r="D74" s="81" t="s">
        <v>281</v>
      </c>
      <c r="E74" s="81" t="s">
        <v>282</v>
      </c>
      <c r="F74" s="82">
        <v>694.96</v>
      </c>
      <c r="G74" s="82"/>
      <c r="H74" s="82">
        <v>694.96</v>
      </c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5"/>
      <c r="AL74" s="82">
        <f t="shared" si="2"/>
        <v>694.96</v>
      </c>
      <c r="AM74" s="28"/>
      <c r="AN74" s="28"/>
      <c r="AO74" s="25"/>
      <c r="AP74" s="25"/>
    </row>
    <row r="75" spans="1:42" s="26" customFormat="1" ht="13.8" x14ac:dyDescent="0.3">
      <c r="A75" s="79">
        <v>45273</v>
      </c>
      <c r="B75" s="73">
        <f t="shared" si="3"/>
        <v>70</v>
      </c>
      <c r="C75" s="80" t="s">
        <v>88</v>
      </c>
      <c r="D75" s="81" t="s">
        <v>279</v>
      </c>
      <c r="E75" s="81" t="s">
        <v>280</v>
      </c>
      <c r="F75" s="82">
        <v>770</v>
      </c>
      <c r="G75" s="82"/>
      <c r="H75" s="82"/>
      <c r="I75" s="82"/>
      <c r="J75" s="82"/>
      <c r="K75" s="82"/>
      <c r="L75" s="82"/>
      <c r="M75" s="85"/>
      <c r="N75" s="82"/>
      <c r="O75" s="82">
        <v>180</v>
      </c>
      <c r="P75" s="85"/>
      <c r="Q75" s="85"/>
      <c r="R75" s="85"/>
      <c r="S75" s="85"/>
      <c r="T75" s="85"/>
      <c r="U75" s="85"/>
      <c r="V75" s="85"/>
      <c r="W75" s="85"/>
      <c r="X75" s="85"/>
      <c r="Y75" s="82"/>
      <c r="Z75" s="85"/>
      <c r="AA75" s="85"/>
      <c r="AB75" s="82"/>
      <c r="AC75" s="82"/>
      <c r="AD75" s="82"/>
      <c r="AE75" s="82"/>
      <c r="AF75" s="82"/>
      <c r="AG75" s="82"/>
      <c r="AH75" s="82"/>
      <c r="AI75" s="82"/>
      <c r="AJ75" s="82">
        <v>590</v>
      </c>
      <c r="AK75" s="85"/>
      <c r="AL75" s="82">
        <f t="shared" si="2"/>
        <v>770</v>
      </c>
      <c r="AM75" s="28"/>
      <c r="AN75" s="28"/>
      <c r="AO75" s="25"/>
      <c r="AP75" s="25"/>
    </row>
    <row r="76" spans="1:42" s="26" customFormat="1" ht="13.8" x14ac:dyDescent="0.3">
      <c r="A76" s="79">
        <v>45273</v>
      </c>
      <c r="B76" s="73">
        <f t="shared" si="3"/>
        <v>71</v>
      </c>
      <c r="C76" s="80" t="s">
        <v>88</v>
      </c>
      <c r="D76" s="81" t="s">
        <v>307</v>
      </c>
      <c r="E76" s="81" t="s">
        <v>274</v>
      </c>
      <c r="F76" s="82">
        <v>380</v>
      </c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>
        <v>380</v>
      </c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5"/>
      <c r="AL76" s="82">
        <f t="shared" si="2"/>
        <v>380</v>
      </c>
      <c r="AM76" s="28"/>
      <c r="AN76" s="28"/>
      <c r="AO76" s="25"/>
      <c r="AP76" s="25"/>
    </row>
    <row r="77" spans="1:42" s="26" customFormat="1" ht="13.8" x14ac:dyDescent="0.3">
      <c r="A77" s="79">
        <v>45273</v>
      </c>
      <c r="B77" s="73">
        <f t="shared" si="3"/>
        <v>72</v>
      </c>
      <c r="C77" s="80" t="s">
        <v>88</v>
      </c>
      <c r="D77" s="81" t="s">
        <v>275</v>
      </c>
      <c r="E77" s="81" t="s">
        <v>353</v>
      </c>
      <c r="F77" s="82">
        <v>30</v>
      </c>
      <c r="G77" s="82"/>
      <c r="H77" s="82"/>
      <c r="I77" s="82"/>
      <c r="J77" s="82">
        <v>40</v>
      </c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5"/>
      <c r="AL77" s="82">
        <f t="shared" si="2"/>
        <v>40</v>
      </c>
      <c r="AM77" s="28"/>
      <c r="AN77" s="28"/>
      <c r="AO77" s="25"/>
      <c r="AP77" s="25"/>
    </row>
    <row r="78" spans="1:42" s="26" customFormat="1" ht="13.8" x14ac:dyDescent="0.3">
      <c r="A78" s="79">
        <v>45273</v>
      </c>
      <c r="B78" s="73">
        <f t="shared" si="3"/>
        <v>73</v>
      </c>
      <c r="C78" s="80" t="s">
        <v>88</v>
      </c>
      <c r="D78" s="81" t="s">
        <v>313</v>
      </c>
      <c r="E78" s="81" t="s">
        <v>314</v>
      </c>
      <c r="F78" s="82">
        <v>60</v>
      </c>
      <c r="G78" s="82"/>
      <c r="H78" s="82"/>
      <c r="I78" s="82"/>
      <c r="J78" s="82"/>
      <c r="K78" s="82">
        <v>60</v>
      </c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5"/>
      <c r="AL78" s="82">
        <f t="shared" si="2"/>
        <v>60</v>
      </c>
      <c r="AM78" s="28"/>
      <c r="AN78" s="28"/>
      <c r="AO78" s="25"/>
      <c r="AP78" s="25"/>
    </row>
    <row r="79" spans="1:42" s="26" customFormat="1" ht="13.8" x14ac:dyDescent="0.3">
      <c r="A79" s="79">
        <v>45273</v>
      </c>
      <c r="B79" s="73">
        <f t="shared" si="3"/>
        <v>74</v>
      </c>
      <c r="C79" s="80" t="s">
        <v>88</v>
      </c>
      <c r="D79" s="81" t="s">
        <v>354</v>
      </c>
      <c r="E79" s="81" t="s">
        <v>355</v>
      </c>
      <c r="F79" s="82">
        <v>908.47</v>
      </c>
      <c r="G79" s="82">
        <v>151.41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>
        <v>757.06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5"/>
      <c r="AL79" s="82">
        <f t="shared" si="2"/>
        <v>908.47</v>
      </c>
      <c r="AM79" s="28"/>
      <c r="AN79" s="28"/>
      <c r="AO79" s="25"/>
      <c r="AP79" s="25"/>
    </row>
    <row r="80" spans="1:42" s="26" customFormat="1" ht="13.8" x14ac:dyDescent="0.3">
      <c r="A80" s="79">
        <v>45274</v>
      </c>
      <c r="B80" s="73">
        <f t="shared" si="3"/>
        <v>75</v>
      </c>
      <c r="C80" s="80" t="s">
        <v>88</v>
      </c>
      <c r="D80" s="81" t="s">
        <v>290</v>
      </c>
      <c r="E80" s="81" t="s">
        <v>356</v>
      </c>
      <c r="F80" s="82">
        <v>15</v>
      </c>
      <c r="G80" s="82">
        <v>2.5</v>
      </c>
      <c r="H80" s="82"/>
      <c r="I80" s="82"/>
      <c r="J80" s="82"/>
      <c r="K80" s="82"/>
      <c r="L80" s="82">
        <v>12.5</v>
      </c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5"/>
      <c r="AL80" s="82">
        <f t="shared" si="2"/>
        <v>15</v>
      </c>
      <c r="AM80" s="28"/>
      <c r="AN80" s="28"/>
      <c r="AO80" s="25"/>
      <c r="AP80" s="25"/>
    </row>
    <row r="81" spans="1:42" s="26" customFormat="1" ht="13.8" x14ac:dyDescent="0.3">
      <c r="A81" s="79">
        <v>45274</v>
      </c>
      <c r="B81" s="73">
        <f t="shared" si="3"/>
        <v>76</v>
      </c>
      <c r="C81" s="80" t="s">
        <v>88</v>
      </c>
      <c r="D81" s="81" t="s">
        <v>275</v>
      </c>
      <c r="E81" s="81" t="s">
        <v>357</v>
      </c>
      <c r="F81" s="82">
        <v>40</v>
      </c>
      <c r="G81" s="82"/>
      <c r="H81" s="82"/>
      <c r="I81" s="82"/>
      <c r="J81" s="82">
        <v>40</v>
      </c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5"/>
      <c r="AL81" s="82">
        <f t="shared" si="2"/>
        <v>40</v>
      </c>
      <c r="AM81" s="28"/>
      <c r="AN81" s="28"/>
      <c r="AO81" s="25"/>
      <c r="AP81" s="25"/>
    </row>
    <row r="82" spans="1:42" s="26" customFormat="1" ht="13.8" x14ac:dyDescent="0.3">
      <c r="A82" s="79">
        <v>45275</v>
      </c>
      <c r="B82" s="73">
        <f t="shared" si="3"/>
        <v>77</v>
      </c>
      <c r="C82" s="80" t="s">
        <v>294</v>
      </c>
      <c r="D82" s="81" t="s">
        <v>273</v>
      </c>
      <c r="E82" s="81" t="s">
        <v>274</v>
      </c>
      <c r="F82" s="82">
        <v>355</v>
      </c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Y82" s="82">
        <v>175</v>
      </c>
      <c r="Z82" s="82"/>
      <c r="AA82" s="82"/>
      <c r="AB82" s="82">
        <v>180</v>
      </c>
      <c r="AC82" s="82"/>
      <c r="AD82" s="82"/>
      <c r="AE82" s="82"/>
      <c r="AF82" s="82"/>
      <c r="AG82" s="82"/>
      <c r="AH82" s="82"/>
      <c r="AI82" s="82"/>
      <c r="AJ82" s="82"/>
      <c r="AK82" s="85"/>
      <c r="AL82" s="82">
        <f t="shared" si="2"/>
        <v>355</v>
      </c>
      <c r="AM82" s="28"/>
      <c r="AN82" s="28"/>
      <c r="AO82" s="25"/>
      <c r="AP82" s="25"/>
    </row>
    <row r="83" spans="1:42" s="26" customFormat="1" ht="13.8" x14ac:dyDescent="0.3">
      <c r="A83" s="79">
        <v>45302</v>
      </c>
      <c r="B83" s="73">
        <f t="shared" si="3"/>
        <v>78</v>
      </c>
      <c r="C83" s="80" t="s">
        <v>294</v>
      </c>
      <c r="D83" s="81" t="s">
        <v>288</v>
      </c>
      <c r="E83" s="81" t="s">
        <v>289</v>
      </c>
      <c r="F83" s="82">
        <v>400</v>
      </c>
      <c r="G83" s="82">
        <v>66.66</v>
      </c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Y83" s="82"/>
      <c r="Z83" s="82"/>
      <c r="AA83" s="82"/>
      <c r="AB83" s="82"/>
      <c r="AC83" s="82"/>
      <c r="AD83" s="82"/>
      <c r="AE83" s="82"/>
      <c r="AF83" s="82">
        <v>333.34</v>
      </c>
      <c r="AG83" s="82"/>
      <c r="AH83" s="82"/>
      <c r="AI83" s="82"/>
      <c r="AJ83" s="82"/>
      <c r="AK83" s="85"/>
      <c r="AL83" s="82">
        <f t="shared" si="2"/>
        <v>400</v>
      </c>
      <c r="AM83" s="28"/>
      <c r="AN83" s="28"/>
      <c r="AO83" s="25"/>
      <c r="AP83" s="25"/>
    </row>
    <row r="84" spans="1:42" s="26" customFormat="1" ht="13.8" x14ac:dyDescent="0.3">
      <c r="A84" s="79">
        <v>45307</v>
      </c>
      <c r="B84" s="73">
        <f t="shared" si="3"/>
        <v>79</v>
      </c>
      <c r="C84" s="80" t="s">
        <v>88</v>
      </c>
      <c r="D84" s="81" t="s">
        <v>281</v>
      </c>
      <c r="E84" s="81" t="s">
        <v>282</v>
      </c>
      <c r="F84" s="82">
        <v>525.25</v>
      </c>
      <c r="G84" s="82"/>
      <c r="H84" s="82">
        <v>525.25</v>
      </c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5"/>
      <c r="AL84" s="82">
        <f t="shared" si="2"/>
        <v>525.25</v>
      </c>
      <c r="AM84" s="28"/>
      <c r="AN84" s="28"/>
      <c r="AO84" s="25"/>
      <c r="AP84" s="25"/>
    </row>
    <row r="85" spans="1:42" s="26" customFormat="1" ht="13.8" x14ac:dyDescent="0.3">
      <c r="A85" s="79">
        <v>45307</v>
      </c>
      <c r="B85" s="73">
        <f t="shared" si="3"/>
        <v>80</v>
      </c>
      <c r="C85" s="80" t="s">
        <v>88</v>
      </c>
      <c r="D85" s="81" t="s">
        <v>290</v>
      </c>
      <c r="E85" s="81" t="s">
        <v>356</v>
      </c>
      <c r="F85" s="82">
        <v>26.39</v>
      </c>
      <c r="G85" s="82">
        <v>4.4000000000000004</v>
      </c>
      <c r="H85" s="82"/>
      <c r="I85" s="82"/>
      <c r="J85" s="82"/>
      <c r="K85" s="82"/>
      <c r="L85" s="82">
        <v>21.99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5"/>
      <c r="AL85" s="82">
        <f t="shared" si="2"/>
        <v>26.39</v>
      </c>
      <c r="AM85" s="28"/>
      <c r="AN85" s="28"/>
      <c r="AO85" s="25"/>
      <c r="AP85" s="25"/>
    </row>
    <row r="86" spans="1:42" s="26" customFormat="1" ht="13.8" x14ac:dyDescent="0.3">
      <c r="A86" s="79">
        <v>45310</v>
      </c>
      <c r="B86" s="73">
        <f t="shared" si="3"/>
        <v>81</v>
      </c>
      <c r="C86" s="80" t="s">
        <v>285</v>
      </c>
      <c r="D86" s="81" t="s">
        <v>271</v>
      </c>
      <c r="E86" s="81" t="s">
        <v>272</v>
      </c>
      <c r="F86" s="82">
        <v>210.05</v>
      </c>
      <c r="G86" s="82">
        <v>11.81</v>
      </c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>
        <v>198.24</v>
      </c>
      <c r="U86" s="82"/>
      <c r="V86" s="82"/>
      <c r="W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5"/>
      <c r="AL86" s="82">
        <f t="shared" si="2"/>
        <v>210.05</v>
      </c>
      <c r="AM86" s="28"/>
      <c r="AN86" s="28"/>
      <c r="AO86" s="25"/>
      <c r="AP86" s="25"/>
    </row>
    <row r="87" spans="1:42" s="26" customFormat="1" ht="13.8" x14ac:dyDescent="0.3">
      <c r="A87" s="79">
        <v>45310</v>
      </c>
      <c r="B87" s="73">
        <f t="shared" si="3"/>
        <v>82</v>
      </c>
      <c r="C87" s="80" t="s">
        <v>88</v>
      </c>
      <c r="D87" s="81" t="s">
        <v>283</v>
      </c>
      <c r="E87" s="81" t="s">
        <v>284</v>
      </c>
      <c r="F87" s="82">
        <v>199.04</v>
      </c>
      <c r="G87" s="82"/>
      <c r="H87" s="82">
        <v>199.04</v>
      </c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5"/>
      <c r="AL87" s="82">
        <f t="shared" si="2"/>
        <v>199.04</v>
      </c>
      <c r="AM87" s="28"/>
      <c r="AN87" s="28"/>
      <c r="AO87" s="25"/>
      <c r="AP87" s="25"/>
    </row>
    <row r="88" spans="1:42" s="26" customFormat="1" ht="13.8" x14ac:dyDescent="0.3">
      <c r="A88" s="79">
        <v>45310</v>
      </c>
      <c r="B88" s="73">
        <f t="shared" si="3"/>
        <v>83</v>
      </c>
      <c r="C88" s="80" t="s">
        <v>88</v>
      </c>
      <c r="D88" s="81" t="s">
        <v>354</v>
      </c>
      <c r="E88" s="81" t="s">
        <v>360</v>
      </c>
      <c r="F88" s="82">
        <v>4425.91</v>
      </c>
      <c r="G88" s="82">
        <v>737.65</v>
      </c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>
        <v>3688.26</v>
      </c>
      <c r="W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5"/>
      <c r="AL88" s="82">
        <f t="shared" si="2"/>
        <v>4425.91</v>
      </c>
      <c r="AM88" s="28"/>
      <c r="AN88" s="28"/>
      <c r="AO88" s="25"/>
      <c r="AP88" s="25"/>
    </row>
    <row r="89" spans="1:42" s="26" customFormat="1" ht="13.8" x14ac:dyDescent="0.3">
      <c r="A89" s="79">
        <v>45334</v>
      </c>
      <c r="B89" s="73">
        <f t="shared" si="3"/>
        <v>84</v>
      </c>
      <c r="C89" s="80" t="s">
        <v>88</v>
      </c>
      <c r="D89" s="81" t="s">
        <v>273</v>
      </c>
      <c r="E89" s="81" t="s">
        <v>361</v>
      </c>
      <c r="F89" s="82">
        <v>480</v>
      </c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Y89" s="82"/>
      <c r="Z89" s="82"/>
      <c r="AA89" s="82"/>
      <c r="AB89" s="82"/>
      <c r="AC89" s="82">
        <v>480</v>
      </c>
      <c r="AD89" s="82"/>
      <c r="AE89" s="82"/>
      <c r="AF89" s="82"/>
      <c r="AG89" s="82"/>
      <c r="AH89" s="82"/>
      <c r="AI89" s="82"/>
      <c r="AJ89" s="82"/>
      <c r="AK89" s="85"/>
      <c r="AL89" s="82">
        <f t="shared" si="2"/>
        <v>480</v>
      </c>
      <c r="AM89" s="28"/>
      <c r="AN89" s="28"/>
      <c r="AO89" s="25"/>
      <c r="AP89" s="25"/>
    </row>
    <row r="90" spans="1:42" s="26" customFormat="1" ht="13.8" x14ac:dyDescent="0.3">
      <c r="A90" s="79">
        <v>45344</v>
      </c>
      <c r="B90" s="73">
        <f t="shared" si="3"/>
        <v>85</v>
      </c>
      <c r="C90" s="80" t="s">
        <v>88</v>
      </c>
      <c r="D90" s="81" t="s">
        <v>281</v>
      </c>
      <c r="E90" s="81" t="s">
        <v>282</v>
      </c>
      <c r="F90" s="82">
        <v>525.04999999999995</v>
      </c>
      <c r="G90" s="82"/>
      <c r="H90" s="82">
        <v>525.25</v>
      </c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5"/>
      <c r="AL90" s="82">
        <f t="shared" si="2"/>
        <v>525.25</v>
      </c>
      <c r="AM90" s="28"/>
      <c r="AN90" s="28"/>
      <c r="AO90" s="25"/>
      <c r="AP90" s="25"/>
    </row>
    <row r="91" spans="1:42" s="26" customFormat="1" ht="13.8" x14ac:dyDescent="0.3">
      <c r="A91" s="79">
        <v>45344</v>
      </c>
      <c r="B91" s="73">
        <f t="shared" si="3"/>
        <v>86</v>
      </c>
      <c r="C91" s="80" t="s">
        <v>88</v>
      </c>
      <c r="D91" s="81" t="s">
        <v>281</v>
      </c>
      <c r="E91" s="81" t="s">
        <v>362</v>
      </c>
      <c r="F91" s="82">
        <v>35.99</v>
      </c>
      <c r="G91" s="82"/>
      <c r="H91" s="82"/>
      <c r="I91" s="82">
        <v>35.99</v>
      </c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5"/>
      <c r="AL91" s="82">
        <f t="shared" si="2"/>
        <v>35.99</v>
      </c>
      <c r="AM91" s="28"/>
      <c r="AN91" s="28"/>
      <c r="AO91" s="25"/>
      <c r="AP91" s="25"/>
    </row>
    <row r="92" spans="1:42" s="26" customFormat="1" ht="13.8" x14ac:dyDescent="0.3">
      <c r="A92" s="79">
        <v>45344</v>
      </c>
      <c r="B92" s="73">
        <f t="shared" si="3"/>
        <v>87</v>
      </c>
      <c r="C92" s="80" t="s">
        <v>88</v>
      </c>
      <c r="D92" s="81" t="s">
        <v>354</v>
      </c>
      <c r="E92" s="81" t="s">
        <v>363</v>
      </c>
      <c r="F92" s="82">
        <v>247.48</v>
      </c>
      <c r="G92" s="82">
        <v>41.25</v>
      </c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>
        <v>206.23</v>
      </c>
      <c r="V92" s="82"/>
      <c r="W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5"/>
      <c r="AL92" s="82">
        <f t="shared" si="2"/>
        <v>247.48000000000005</v>
      </c>
      <c r="AM92" s="28"/>
      <c r="AN92" s="28"/>
      <c r="AO92" s="25"/>
      <c r="AP92" s="25"/>
    </row>
    <row r="93" spans="1:42" s="26" customFormat="1" ht="13.8" x14ac:dyDescent="0.3">
      <c r="A93" s="79">
        <v>45345</v>
      </c>
      <c r="B93" s="73">
        <f t="shared" si="3"/>
        <v>88</v>
      </c>
      <c r="C93" s="80" t="s">
        <v>285</v>
      </c>
      <c r="D93" s="81" t="s">
        <v>364</v>
      </c>
      <c r="E93" s="81" t="s">
        <v>365</v>
      </c>
      <c r="F93" s="82">
        <v>36</v>
      </c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>
        <v>36</v>
      </c>
      <c r="AJ93" s="82"/>
      <c r="AK93" s="85"/>
      <c r="AL93" s="82">
        <f t="shared" si="2"/>
        <v>36</v>
      </c>
      <c r="AM93" s="28"/>
      <c r="AN93" s="28"/>
      <c r="AO93" s="25"/>
      <c r="AP93" s="25"/>
    </row>
    <row r="94" spans="1:42" s="26" customFormat="1" ht="13.8" x14ac:dyDescent="0.3">
      <c r="A94" s="79">
        <v>45349</v>
      </c>
      <c r="B94" s="73">
        <f t="shared" si="3"/>
        <v>89</v>
      </c>
      <c r="C94" s="80" t="s">
        <v>285</v>
      </c>
      <c r="D94" s="81" t="s">
        <v>271</v>
      </c>
      <c r="E94" s="81" t="s">
        <v>272</v>
      </c>
      <c r="F94" s="82">
        <v>217.01</v>
      </c>
      <c r="G94" s="82">
        <v>12.2</v>
      </c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>
        <v>204.81</v>
      </c>
      <c r="U94" s="82"/>
      <c r="V94" s="82"/>
      <c r="W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5"/>
      <c r="AL94" s="82">
        <f t="shared" si="2"/>
        <v>217.01</v>
      </c>
      <c r="AM94" s="28"/>
      <c r="AN94" s="28"/>
      <c r="AO94" s="25"/>
      <c r="AP94" s="25"/>
    </row>
    <row r="95" spans="1:42" s="26" customFormat="1" ht="13.8" x14ac:dyDescent="0.3">
      <c r="A95" s="79">
        <v>45355</v>
      </c>
      <c r="B95" s="73">
        <f t="shared" si="3"/>
        <v>90</v>
      </c>
      <c r="C95" s="80" t="s">
        <v>285</v>
      </c>
      <c r="D95" s="81" t="s">
        <v>271</v>
      </c>
      <c r="E95" s="81" t="s">
        <v>272</v>
      </c>
      <c r="F95" s="82">
        <v>217.01</v>
      </c>
      <c r="G95" s="82">
        <v>12.2</v>
      </c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>
        <v>204.81</v>
      </c>
      <c r="U95" s="82"/>
      <c r="V95" s="82"/>
      <c r="W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5"/>
      <c r="AL95" s="82">
        <f t="shared" si="2"/>
        <v>217.01</v>
      </c>
      <c r="AM95" s="28"/>
      <c r="AN95" s="28"/>
      <c r="AO95" s="25"/>
      <c r="AP95" s="25"/>
    </row>
    <row r="96" spans="1:42" s="26" customFormat="1" ht="13.8" x14ac:dyDescent="0.3">
      <c r="A96" s="79">
        <v>45395</v>
      </c>
      <c r="B96" s="73">
        <f t="shared" si="3"/>
        <v>91</v>
      </c>
      <c r="C96" s="80" t="s">
        <v>88</v>
      </c>
      <c r="D96" s="81" t="s">
        <v>340</v>
      </c>
      <c r="E96" s="81" t="s">
        <v>380</v>
      </c>
      <c r="F96" s="82">
        <v>543.75</v>
      </c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>
        <v>543.75</v>
      </c>
      <c r="T96" s="82"/>
      <c r="U96" s="82"/>
      <c r="V96" s="82"/>
      <c r="W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5"/>
      <c r="AL96" s="82">
        <f t="shared" si="2"/>
        <v>543.75</v>
      </c>
      <c r="AM96" s="28"/>
      <c r="AN96" s="28"/>
      <c r="AO96" s="25"/>
      <c r="AP96" s="25"/>
    </row>
    <row r="97" spans="1:42" s="26" customFormat="1" ht="13.8" x14ac:dyDescent="0.3">
      <c r="A97" s="79">
        <v>45395</v>
      </c>
      <c r="B97" s="73">
        <f t="shared" si="3"/>
        <v>92</v>
      </c>
      <c r="C97" s="80" t="s">
        <v>88</v>
      </c>
      <c r="D97" s="81" t="s">
        <v>281</v>
      </c>
      <c r="E97" s="81" t="s">
        <v>282</v>
      </c>
      <c r="F97" s="82">
        <v>525.04999999999995</v>
      </c>
      <c r="G97" s="82"/>
      <c r="H97" s="82">
        <v>525.04999999999995</v>
      </c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5"/>
      <c r="AL97" s="82">
        <f t="shared" si="2"/>
        <v>525.04999999999995</v>
      </c>
      <c r="AM97" s="28"/>
      <c r="AN97" s="28"/>
      <c r="AO97" s="25"/>
      <c r="AP97" s="25"/>
    </row>
    <row r="98" spans="1:42" s="26" customFormat="1" ht="13.8" x14ac:dyDescent="0.3">
      <c r="A98" s="79">
        <v>45382</v>
      </c>
      <c r="B98" s="73">
        <f t="shared" si="3"/>
        <v>93</v>
      </c>
      <c r="C98" s="80" t="s">
        <v>381</v>
      </c>
      <c r="D98" s="81" t="s">
        <v>379</v>
      </c>
      <c r="E98" s="81" t="s">
        <v>382</v>
      </c>
      <c r="F98" s="82">
        <v>5.54</v>
      </c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>
        <v>5.54</v>
      </c>
      <c r="S98" s="82"/>
      <c r="T98" s="82"/>
      <c r="U98" s="82"/>
      <c r="V98" s="82"/>
      <c r="W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5"/>
      <c r="AL98" s="82">
        <f t="shared" si="2"/>
        <v>5.54</v>
      </c>
      <c r="AM98" s="28"/>
      <c r="AN98" s="28"/>
      <c r="AO98" s="25"/>
      <c r="AP98" s="25"/>
    </row>
    <row r="99" spans="1:42" s="26" customFormat="1" ht="13.8" x14ac:dyDescent="0.3">
      <c r="A99" s="79"/>
      <c r="B99" s="73"/>
      <c r="F99" s="82"/>
      <c r="G99" s="82"/>
      <c r="H99" s="82"/>
      <c r="I99" s="82"/>
      <c r="J99" s="82"/>
      <c r="K99" s="82"/>
      <c r="L99" s="82"/>
      <c r="M99" s="85"/>
      <c r="N99" s="82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2"/>
      <c r="Z99" s="85"/>
      <c r="AA99" s="85"/>
      <c r="AB99" s="82"/>
      <c r="AC99" s="82"/>
      <c r="AD99" s="82"/>
      <c r="AE99" s="82"/>
      <c r="AF99" s="82"/>
      <c r="AG99" s="82"/>
      <c r="AH99" s="82"/>
      <c r="AI99" s="82"/>
      <c r="AJ99" s="82"/>
      <c r="AK99" s="85"/>
      <c r="AL99" s="82"/>
      <c r="AM99" s="28"/>
      <c r="AN99" s="28"/>
      <c r="AO99" s="25"/>
      <c r="AP99" s="25"/>
    </row>
    <row r="100" spans="1:42" s="26" customFormat="1" ht="13.8" x14ac:dyDescent="0.3">
      <c r="A100" s="79"/>
      <c r="B100" s="73"/>
      <c r="C100" s="80"/>
      <c r="D100" s="81"/>
      <c r="E100" s="154" t="s">
        <v>52</v>
      </c>
      <c r="F100" s="83">
        <f t="shared" ref="F100:AJ100" si="4">SUM(F6:F99)</f>
        <v>33045.07</v>
      </c>
      <c r="G100" s="83">
        <f t="shared" si="4"/>
        <v>1974.15</v>
      </c>
      <c r="H100" s="83">
        <f t="shared" si="4"/>
        <v>6864.9100000000008</v>
      </c>
      <c r="I100" s="83">
        <f t="shared" si="4"/>
        <v>60.99</v>
      </c>
      <c r="J100" s="83">
        <f t="shared" si="4"/>
        <v>200</v>
      </c>
      <c r="K100" s="83">
        <f t="shared" si="4"/>
        <v>120</v>
      </c>
      <c r="L100" s="83">
        <f t="shared" si="4"/>
        <v>484.49</v>
      </c>
      <c r="M100" s="83">
        <f t="shared" si="4"/>
        <v>580.55999999999995</v>
      </c>
      <c r="N100" s="83">
        <f t="shared" si="4"/>
        <v>32.51</v>
      </c>
      <c r="O100" s="83">
        <f t="shared" si="4"/>
        <v>526.5</v>
      </c>
      <c r="P100" s="83">
        <f t="shared" si="4"/>
        <v>81.849999999999994</v>
      </c>
      <c r="Q100" s="83">
        <f t="shared" si="4"/>
        <v>415</v>
      </c>
      <c r="R100" s="83">
        <f t="shared" si="4"/>
        <v>5.54</v>
      </c>
      <c r="S100" s="83">
        <f t="shared" si="4"/>
        <v>1041.75</v>
      </c>
      <c r="T100" s="83">
        <f t="shared" si="4"/>
        <v>1763.6999999999998</v>
      </c>
      <c r="U100" s="83">
        <f t="shared" si="4"/>
        <v>963.29</v>
      </c>
      <c r="V100" s="83">
        <f t="shared" si="4"/>
        <v>3688.26</v>
      </c>
      <c r="W100" s="83">
        <f t="shared" si="4"/>
        <v>0</v>
      </c>
      <c r="X100" s="83">
        <f t="shared" si="4"/>
        <v>1988.78</v>
      </c>
      <c r="Y100" s="83">
        <f t="shared" si="4"/>
        <v>3645</v>
      </c>
      <c r="Z100" s="83">
        <f t="shared" si="4"/>
        <v>85</v>
      </c>
      <c r="AA100" s="83">
        <f t="shared" si="4"/>
        <v>0</v>
      </c>
      <c r="AB100" s="83">
        <f t="shared" si="4"/>
        <v>1740</v>
      </c>
      <c r="AC100" s="83">
        <f t="shared" si="4"/>
        <v>480</v>
      </c>
      <c r="AD100" s="83">
        <f t="shared" si="4"/>
        <v>600</v>
      </c>
      <c r="AE100" s="83">
        <f t="shared" si="4"/>
        <v>20</v>
      </c>
      <c r="AF100" s="83">
        <f t="shared" si="4"/>
        <v>3000.06</v>
      </c>
      <c r="AG100" s="83">
        <f t="shared" si="4"/>
        <v>549.98</v>
      </c>
      <c r="AH100" s="83">
        <f t="shared" si="4"/>
        <v>12</v>
      </c>
      <c r="AI100" s="83">
        <f t="shared" si="4"/>
        <v>272.45</v>
      </c>
      <c r="AJ100" s="83">
        <f t="shared" si="4"/>
        <v>1858.5</v>
      </c>
      <c r="AK100" s="83"/>
      <c r="AL100" s="83">
        <f>SUM(G100:AJ100)</f>
        <v>33055.270000000004</v>
      </c>
      <c r="AM100" s="83"/>
      <c r="AN100" s="83"/>
      <c r="AO100" s="25"/>
      <c r="AP100" s="25"/>
    </row>
    <row r="101" spans="1:42" s="26" customFormat="1" ht="13.8" x14ac:dyDescent="0.3">
      <c r="A101" s="79"/>
      <c r="B101" s="73"/>
      <c r="C101" s="80"/>
      <c r="D101" s="81"/>
      <c r="E101" s="81"/>
      <c r="F101" s="82"/>
      <c r="G101" s="75"/>
      <c r="H101" s="84"/>
      <c r="I101" s="84"/>
      <c r="J101" s="84"/>
      <c r="K101" s="84"/>
      <c r="L101" s="84"/>
      <c r="M101" s="85"/>
      <c r="N101" s="82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2" t="str">
        <f>IF(F101&gt;0,SUM(G101:AJ101)-F101,"")</f>
        <v/>
      </c>
      <c r="AM101" s="28"/>
      <c r="AN101" s="28"/>
      <c r="AO101" s="25"/>
      <c r="AP101" s="25"/>
    </row>
    <row r="102" spans="1:42" ht="13.8" x14ac:dyDescent="0.3">
      <c r="A102" s="79"/>
      <c r="B102" s="73"/>
      <c r="C102" s="80"/>
      <c r="D102" s="81"/>
      <c r="E102" s="159" t="s">
        <v>319</v>
      </c>
      <c r="F102" s="82">
        <f>SUM(F100-G100)</f>
        <v>31070.92</v>
      </c>
      <c r="G102" s="75"/>
      <c r="H102" s="162"/>
      <c r="I102" s="162"/>
      <c r="J102" s="76"/>
      <c r="K102" s="76"/>
      <c r="L102" s="76"/>
      <c r="M102" s="74"/>
      <c r="N102" s="85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82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82"/>
      <c r="AM102" s="14"/>
    </row>
    <row r="103" spans="1:42" ht="13.8" x14ac:dyDescent="0.3">
      <c r="A103" s="79"/>
      <c r="B103" s="80"/>
      <c r="C103" s="80"/>
      <c r="D103" s="81"/>
      <c r="E103" s="81"/>
      <c r="F103" s="82"/>
      <c r="G103" s="82"/>
      <c r="H103" s="83"/>
      <c r="I103" s="83"/>
      <c r="J103" s="83"/>
      <c r="K103" s="83"/>
      <c r="L103" s="83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 t="str">
        <f t="shared" ref="AL103:AL121" si="5">IF(F103&gt;0,SUM(G103:AJ103)-F103,"")</f>
        <v/>
      </c>
      <c r="AM103" s="24"/>
      <c r="AN103" s="4"/>
    </row>
    <row r="104" spans="1:42" ht="13.8" x14ac:dyDescent="0.3">
      <c r="A104" s="79"/>
      <c r="B104" s="80"/>
      <c r="C104" s="80"/>
      <c r="D104" s="81"/>
      <c r="E104" s="81"/>
      <c r="F104" s="82"/>
      <c r="G104" s="82"/>
      <c r="H104" s="83"/>
      <c r="I104" s="83"/>
      <c r="J104" s="83"/>
      <c r="K104" s="83"/>
      <c r="L104" s="83"/>
      <c r="M104" s="82"/>
      <c r="N104" s="82"/>
      <c r="O104" s="82"/>
      <c r="P104" s="82"/>
      <c r="Q104" s="82"/>
      <c r="R104" s="82"/>
      <c r="S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 t="str">
        <f t="shared" si="5"/>
        <v/>
      </c>
      <c r="AM104" s="24"/>
      <c r="AN104" s="4"/>
    </row>
    <row r="105" spans="1:42" ht="13.8" x14ac:dyDescent="0.3">
      <c r="A105" s="79"/>
      <c r="B105" s="80"/>
      <c r="C105" s="80"/>
      <c r="D105" s="81"/>
      <c r="E105" s="81"/>
      <c r="F105" s="82"/>
      <c r="G105" s="82"/>
      <c r="H105" s="83"/>
      <c r="I105" s="83"/>
      <c r="J105" s="83"/>
      <c r="K105" s="83"/>
      <c r="L105" s="83"/>
      <c r="M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 t="str">
        <f t="shared" si="5"/>
        <v/>
      </c>
      <c r="AM105" s="24"/>
      <c r="AN105" s="4"/>
    </row>
    <row r="106" spans="1:42" ht="13.8" x14ac:dyDescent="0.3">
      <c r="A106" s="79"/>
      <c r="B106" s="73"/>
      <c r="C106" s="73"/>
      <c r="D106" s="81"/>
      <c r="E106" s="81"/>
      <c r="F106" s="82"/>
      <c r="H106" s="82"/>
      <c r="I106" s="82"/>
      <c r="AL106" s="82" t="str">
        <f t="shared" si="5"/>
        <v/>
      </c>
    </row>
    <row r="107" spans="1:42" ht="13.8" x14ac:dyDescent="0.3">
      <c r="A107" s="79"/>
      <c r="B107" s="73"/>
      <c r="C107" s="73"/>
      <c r="D107" s="81"/>
      <c r="E107" s="81"/>
      <c r="F107" s="82"/>
      <c r="AB107" s="82"/>
      <c r="AL107" s="82" t="str">
        <f t="shared" si="5"/>
        <v/>
      </c>
    </row>
    <row r="108" spans="1:42" ht="13.8" x14ac:dyDescent="0.3">
      <c r="A108" s="79"/>
      <c r="B108" s="73"/>
      <c r="C108" s="80"/>
      <c r="D108" s="81"/>
      <c r="E108" s="81"/>
      <c r="F108" s="82"/>
      <c r="AL108" s="82" t="str">
        <f t="shared" si="5"/>
        <v/>
      </c>
    </row>
    <row r="109" spans="1:42" ht="13.8" x14ac:dyDescent="0.3">
      <c r="A109" s="79"/>
      <c r="B109" s="73"/>
      <c r="C109" s="73"/>
      <c r="D109" s="81"/>
      <c r="E109" s="81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Y109" s="82"/>
      <c r="AL109" s="82" t="str">
        <f t="shared" si="5"/>
        <v/>
      </c>
    </row>
    <row r="110" spans="1:42" ht="13.8" x14ac:dyDescent="0.3">
      <c r="A110" s="79"/>
      <c r="B110" s="73"/>
      <c r="C110" s="80"/>
      <c r="D110" s="81"/>
      <c r="E110" s="81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AL110" s="82" t="str">
        <f t="shared" si="5"/>
        <v/>
      </c>
    </row>
    <row r="111" spans="1:42" ht="13.8" x14ac:dyDescent="0.3">
      <c r="A111" s="79"/>
      <c r="B111" s="73"/>
      <c r="C111" s="80"/>
      <c r="D111" s="81"/>
      <c r="E111" s="81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AB111" s="82"/>
      <c r="AL111" s="82" t="str">
        <f t="shared" si="5"/>
        <v/>
      </c>
    </row>
    <row r="112" spans="1:42" ht="13.8" x14ac:dyDescent="0.3">
      <c r="A112" s="79"/>
      <c r="B112" s="73"/>
      <c r="C112" s="80"/>
      <c r="D112" s="81"/>
      <c r="E112" s="81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 t="str">
        <f t="shared" si="5"/>
        <v/>
      </c>
    </row>
    <row r="113" spans="1:39" ht="13.8" x14ac:dyDescent="0.3">
      <c r="A113" s="79"/>
      <c r="B113" s="73"/>
      <c r="C113" s="80"/>
      <c r="D113" s="81"/>
      <c r="E113" s="81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 t="str">
        <f t="shared" si="5"/>
        <v/>
      </c>
      <c r="AM113" s="14"/>
    </row>
    <row r="114" spans="1:39" ht="13.8" x14ac:dyDescent="0.3">
      <c r="A114" s="79"/>
      <c r="B114" s="73"/>
      <c r="C114" s="80"/>
      <c r="D114" s="81"/>
      <c r="E114" s="81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 t="str">
        <f t="shared" si="5"/>
        <v/>
      </c>
    </row>
    <row r="115" spans="1:39" ht="13.8" x14ac:dyDescent="0.3">
      <c r="A115" s="79"/>
      <c r="B115" s="73"/>
      <c r="C115" s="80"/>
      <c r="D115" s="81"/>
      <c r="E115" s="81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 t="str">
        <f t="shared" si="5"/>
        <v/>
      </c>
    </row>
    <row r="116" spans="1:39" ht="13.8" x14ac:dyDescent="0.3">
      <c r="A116" s="79"/>
      <c r="B116" s="73"/>
      <c r="C116" s="80"/>
      <c r="D116" s="81"/>
      <c r="E116" s="81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 t="str">
        <f t="shared" si="5"/>
        <v/>
      </c>
    </row>
    <row r="117" spans="1:39" ht="13.8" x14ac:dyDescent="0.3">
      <c r="A117" s="79"/>
      <c r="B117" s="73"/>
      <c r="C117" s="73"/>
      <c r="D117" s="81"/>
      <c r="E117" s="81"/>
      <c r="F117" s="82"/>
      <c r="AL117" s="82" t="str">
        <f t="shared" si="5"/>
        <v/>
      </c>
    </row>
    <row r="118" spans="1:39" ht="13.8" x14ac:dyDescent="0.3">
      <c r="A118" s="79"/>
      <c r="B118" s="73"/>
      <c r="C118" s="73"/>
      <c r="D118" s="81"/>
      <c r="E118" s="81"/>
      <c r="F118" s="82"/>
      <c r="G118" s="82"/>
      <c r="H118" s="82"/>
      <c r="I118" s="82"/>
      <c r="J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L118" s="82" t="str">
        <f t="shared" si="5"/>
        <v/>
      </c>
    </row>
    <row r="119" spans="1:39" ht="13.8" x14ac:dyDescent="0.3">
      <c r="A119" s="79"/>
      <c r="B119" s="73"/>
      <c r="C119" s="73"/>
      <c r="D119" s="81"/>
      <c r="E119" s="81"/>
      <c r="F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L119" s="82" t="str">
        <f t="shared" si="5"/>
        <v/>
      </c>
    </row>
    <row r="120" spans="1:39" ht="13.8" x14ac:dyDescent="0.3">
      <c r="A120" s="79"/>
      <c r="B120" s="73"/>
      <c r="C120" s="80"/>
      <c r="D120" s="81"/>
      <c r="E120" s="81"/>
      <c r="F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L120" s="82" t="str">
        <f t="shared" si="5"/>
        <v/>
      </c>
    </row>
    <row r="121" spans="1:39" ht="13.8" x14ac:dyDescent="0.3">
      <c r="A121" s="79"/>
      <c r="B121" s="73"/>
      <c r="C121" s="80"/>
      <c r="D121" s="81"/>
      <c r="E121" s="81"/>
      <c r="F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L121" s="82" t="str">
        <f t="shared" si="5"/>
        <v/>
      </c>
    </row>
    <row r="122" spans="1:39" ht="13.8" x14ac:dyDescent="0.3">
      <c r="A122" s="79"/>
      <c r="B122" s="73"/>
      <c r="C122" s="73"/>
      <c r="D122" s="81"/>
      <c r="E122" s="81"/>
      <c r="F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L122" s="82"/>
    </row>
    <row r="123" spans="1:39" ht="13.8" x14ac:dyDescent="0.3">
      <c r="A123" s="79"/>
      <c r="B123" s="73"/>
      <c r="C123" s="73"/>
      <c r="D123" s="81"/>
      <c r="E123" s="81"/>
      <c r="F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L123" s="82"/>
    </row>
    <row r="124" spans="1:39" ht="13.8" x14ac:dyDescent="0.3">
      <c r="A124" s="79"/>
      <c r="B124" s="73"/>
      <c r="C124" s="73"/>
      <c r="D124" s="81"/>
      <c r="E124" s="81"/>
      <c r="F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L124" s="82"/>
    </row>
    <row r="125" spans="1:39" ht="13.8" x14ac:dyDescent="0.3">
      <c r="A125" s="79"/>
      <c r="B125" s="73"/>
      <c r="C125" s="73"/>
      <c r="D125" s="81"/>
      <c r="E125" s="81"/>
      <c r="F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L125" s="82"/>
    </row>
    <row r="126" spans="1:39" ht="13.8" x14ac:dyDescent="0.3">
      <c r="A126" s="79"/>
      <c r="B126" s="73"/>
      <c r="C126" s="73"/>
      <c r="D126" s="81"/>
      <c r="E126" s="81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L126" s="82"/>
    </row>
    <row r="127" spans="1:39" ht="13.8" x14ac:dyDescent="0.3">
      <c r="A127" s="79"/>
      <c r="B127" s="73"/>
      <c r="C127" s="73"/>
      <c r="D127" s="81"/>
      <c r="E127" s="81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L127" s="82"/>
    </row>
    <row r="128" spans="1:39" ht="13.8" x14ac:dyDescent="0.3">
      <c r="A128" s="79"/>
      <c r="B128" s="73"/>
      <c r="C128" s="73"/>
      <c r="D128" s="81"/>
      <c r="E128" s="81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L128" s="82"/>
    </row>
    <row r="129" spans="1:38" ht="13.8" x14ac:dyDescent="0.3">
      <c r="A129" s="79"/>
      <c r="B129" s="73"/>
      <c r="C129" s="80"/>
      <c r="D129" s="81"/>
      <c r="E129" s="81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L129" s="82"/>
    </row>
    <row r="130" spans="1:38" ht="13.8" x14ac:dyDescent="0.3">
      <c r="A130" s="79"/>
      <c r="B130" s="73"/>
      <c r="C130" s="73"/>
      <c r="D130" s="81"/>
      <c r="E130" s="81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L130" s="82"/>
    </row>
    <row r="131" spans="1:38" ht="13.8" x14ac:dyDescent="0.3">
      <c r="A131" s="79"/>
      <c r="B131" s="73"/>
      <c r="C131" s="73"/>
      <c r="D131" s="81"/>
      <c r="E131" s="81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L131" s="82"/>
    </row>
    <row r="132" spans="1:38" ht="13.8" x14ac:dyDescent="0.3">
      <c r="A132" s="79"/>
      <c r="B132" s="73"/>
      <c r="C132" s="73"/>
      <c r="D132" s="81"/>
      <c r="E132" s="81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L132" s="82"/>
    </row>
    <row r="133" spans="1:38" ht="13.8" x14ac:dyDescent="0.3">
      <c r="A133" s="79"/>
      <c r="B133" s="73"/>
      <c r="C133" s="73"/>
      <c r="D133" s="81"/>
      <c r="E133" s="81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L133" s="82"/>
    </row>
    <row r="134" spans="1:38" ht="13.8" x14ac:dyDescent="0.3">
      <c r="A134" s="79"/>
      <c r="B134" s="73"/>
      <c r="C134" s="80"/>
      <c r="D134" s="81"/>
      <c r="E134" s="81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L134" s="82"/>
    </row>
    <row r="135" spans="1:38" ht="13.8" x14ac:dyDescent="0.3">
      <c r="A135" s="79"/>
      <c r="B135" s="73"/>
      <c r="C135" s="80"/>
      <c r="D135" s="81"/>
      <c r="E135" s="81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L135" s="82"/>
    </row>
    <row r="136" spans="1:38" ht="13.8" x14ac:dyDescent="0.3">
      <c r="A136" s="79"/>
      <c r="B136" s="73"/>
      <c r="C136" s="73"/>
      <c r="D136" s="81"/>
      <c r="E136" s="81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L136" s="82"/>
    </row>
    <row r="137" spans="1:38" ht="13.8" x14ac:dyDescent="0.3">
      <c r="A137" s="79"/>
      <c r="B137" s="73"/>
      <c r="C137" s="73"/>
      <c r="D137" s="81"/>
      <c r="E137" s="81"/>
      <c r="F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L137" s="82"/>
    </row>
    <row r="138" spans="1:38" ht="13.8" x14ac:dyDescent="0.3">
      <c r="A138" s="79"/>
      <c r="B138" s="73"/>
      <c r="C138" s="80"/>
      <c r="D138" s="81"/>
      <c r="E138" s="81"/>
      <c r="F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L138" s="82"/>
    </row>
    <row r="139" spans="1:38" ht="13.8" x14ac:dyDescent="0.3">
      <c r="A139" s="79"/>
      <c r="B139" s="73"/>
      <c r="C139" s="80"/>
      <c r="D139" s="81"/>
      <c r="E139" s="81"/>
      <c r="F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L139" s="82"/>
    </row>
    <row r="140" spans="1:38" ht="13.8" x14ac:dyDescent="0.3">
      <c r="A140" s="79"/>
      <c r="B140" s="73"/>
      <c r="C140" s="80"/>
      <c r="D140" s="81"/>
      <c r="E140" s="81"/>
      <c r="F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L140" s="82"/>
    </row>
    <row r="141" spans="1:38" ht="13.8" x14ac:dyDescent="0.3">
      <c r="A141" s="79"/>
      <c r="B141" s="73"/>
      <c r="C141" s="80"/>
      <c r="D141" s="81"/>
      <c r="E141" s="81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L141" s="82"/>
    </row>
    <row r="142" spans="1:38" ht="13.8" x14ac:dyDescent="0.3">
      <c r="A142" s="79"/>
      <c r="B142" s="73"/>
      <c r="C142" s="80"/>
      <c r="D142" s="81"/>
      <c r="E142" s="81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L142" s="82"/>
    </row>
    <row r="143" spans="1:38" ht="13.8" x14ac:dyDescent="0.3">
      <c r="A143" s="79"/>
      <c r="B143" s="73"/>
      <c r="C143" s="80"/>
      <c r="D143" s="81"/>
      <c r="E143" s="81"/>
      <c r="F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L143" s="82"/>
    </row>
    <row r="144" spans="1:38" ht="13.8" x14ac:dyDescent="0.3">
      <c r="A144" s="79"/>
      <c r="B144" s="73"/>
      <c r="C144" s="80"/>
      <c r="D144" s="81"/>
      <c r="E144" s="81"/>
      <c r="F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L144" s="82"/>
    </row>
    <row r="145" spans="1:38" ht="13.8" x14ac:dyDescent="0.3">
      <c r="A145" s="79"/>
      <c r="B145" s="73"/>
      <c r="C145" s="73"/>
      <c r="D145" s="81"/>
      <c r="E145" s="81"/>
      <c r="F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L145" s="82"/>
    </row>
    <row r="146" spans="1:38" ht="13.8" x14ac:dyDescent="0.3">
      <c r="A146" s="79"/>
      <c r="B146" s="73"/>
      <c r="C146" s="73"/>
      <c r="D146" s="81"/>
      <c r="E146" s="81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L146" s="82"/>
    </row>
    <row r="147" spans="1:38" ht="13.8" x14ac:dyDescent="0.3">
      <c r="A147" s="79"/>
      <c r="B147" s="73"/>
      <c r="C147" s="80"/>
      <c r="D147" s="81"/>
      <c r="E147" s="81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L147" s="82"/>
    </row>
    <row r="148" spans="1:38" ht="13.8" x14ac:dyDescent="0.3">
      <c r="A148" s="79"/>
      <c r="B148" s="73"/>
      <c r="C148" s="80"/>
      <c r="D148" s="81"/>
      <c r="E148" s="81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L148" s="82"/>
    </row>
    <row r="149" spans="1:38" ht="13.8" x14ac:dyDescent="0.3">
      <c r="A149" s="79"/>
      <c r="B149" s="73"/>
      <c r="C149" s="80"/>
      <c r="D149" s="81"/>
      <c r="E149" s="81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L149" s="82"/>
    </row>
    <row r="150" spans="1:38" ht="13.8" x14ac:dyDescent="0.3">
      <c r="A150" s="79"/>
      <c r="B150" s="73"/>
      <c r="C150" s="80"/>
      <c r="D150" s="81"/>
      <c r="E150" s="81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L150" s="82"/>
    </row>
    <row r="151" spans="1:38" ht="13.8" x14ac:dyDescent="0.3">
      <c r="A151" s="79"/>
      <c r="B151" s="73"/>
      <c r="C151" s="80"/>
      <c r="D151" s="81"/>
      <c r="E151" s="81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L151" s="82"/>
    </row>
    <row r="152" spans="1:38" ht="13.8" x14ac:dyDescent="0.3">
      <c r="A152" s="79"/>
      <c r="B152" s="73"/>
      <c r="C152" s="80"/>
      <c r="D152" s="81"/>
      <c r="E152" s="81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L152" s="82"/>
    </row>
    <row r="153" spans="1:38" ht="13.8" x14ac:dyDescent="0.3">
      <c r="A153" s="79"/>
      <c r="B153" s="73"/>
      <c r="C153" s="80"/>
      <c r="D153" s="81"/>
      <c r="E153" s="81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L153" s="82"/>
    </row>
    <row r="154" spans="1:38" ht="13.8" x14ac:dyDescent="0.3">
      <c r="A154" s="79"/>
      <c r="B154" s="73"/>
      <c r="C154" s="80"/>
      <c r="D154" s="81"/>
      <c r="E154" s="81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L154" s="82"/>
    </row>
    <row r="155" spans="1:38" ht="13.8" x14ac:dyDescent="0.3">
      <c r="A155" s="79"/>
      <c r="B155" s="73"/>
      <c r="C155" s="80"/>
      <c r="D155" s="81"/>
      <c r="E155" s="81"/>
      <c r="F155" s="82"/>
      <c r="G155" s="82"/>
      <c r="T155" s="82"/>
      <c r="AL155" s="82"/>
    </row>
    <row r="156" spans="1:38" ht="13.8" x14ac:dyDescent="0.3">
      <c r="A156" s="79"/>
      <c r="B156" s="73"/>
      <c r="C156" s="73"/>
      <c r="D156" s="81"/>
      <c r="E156" s="81"/>
      <c r="F156" s="82"/>
      <c r="G156" s="87"/>
      <c r="H156" s="153"/>
      <c r="I156" s="153"/>
      <c r="J156" s="153"/>
      <c r="K156" s="153"/>
      <c r="L156" s="153"/>
      <c r="M156" s="153"/>
      <c r="N156" s="153"/>
      <c r="O156" s="153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2"/>
    </row>
    <row r="157" spans="1:38" ht="13.8" x14ac:dyDescent="0.3">
      <c r="A157" s="79"/>
      <c r="B157" s="73"/>
      <c r="C157" s="73"/>
      <c r="D157" s="81"/>
      <c r="E157" s="81"/>
      <c r="F157" s="82"/>
      <c r="G157" s="87"/>
      <c r="H157" s="153"/>
      <c r="I157" s="153"/>
      <c r="J157" s="153"/>
      <c r="K157" s="153"/>
      <c r="L157" s="153"/>
      <c r="M157" s="153"/>
      <c r="N157" s="153"/>
      <c r="O157" s="153"/>
      <c r="P157" s="87"/>
      <c r="Q157" s="87"/>
      <c r="R157" s="87"/>
      <c r="S157" s="153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2"/>
    </row>
    <row r="158" spans="1:38" ht="13.8" x14ac:dyDescent="0.3">
      <c r="A158" s="79"/>
      <c r="B158" s="73"/>
      <c r="C158" s="80"/>
      <c r="D158" s="81"/>
      <c r="E158" s="81"/>
      <c r="F158" s="82"/>
      <c r="G158" s="87"/>
      <c r="H158" s="153"/>
      <c r="I158" s="153"/>
      <c r="J158" s="153"/>
      <c r="K158" s="153"/>
      <c r="L158" s="153"/>
      <c r="M158" s="153"/>
      <c r="N158" s="153"/>
      <c r="O158" s="153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2"/>
    </row>
    <row r="159" spans="1:38" ht="13.8" x14ac:dyDescent="0.3">
      <c r="A159" s="79"/>
      <c r="B159" s="73"/>
      <c r="C159" s="73"/>
      <c r="D159" s="81"/>
      <c r="E159" s="81"/>
      <c r="F159" s="82"/>
      <c r="G159" s="87"/>
      <c r="H159" s="153"/>
      <c r="I159" s="153"/>
      <c r="J159" s="153"/>
      <c r="K159" s="153"/>
      <c r="L159" s="153"/>
      <c r="M159" s="153"/>
      <c r="N159" s="153"/>
      <c r="O159" s="153"/>
      <c r="P159" s="87"/>
      <c r="Q159" s="87"/>
      <c r="R159" s="87"/>
      <c r="S159" s="87"/>
      <c r="T159" s="153"/>
      <c r="U159" s="153"/>
      <c r="V159" s="153"/>
      <c r="W159" s="153"/>
      <c r="X159" s="153"/>
      <c r="Y159" s="153"/>
      <c r="Z159" s="153"/>
      <c r="AA159" s="153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2"/>
    </row>
    <row r="160" spans="1:38" ht="13.8" x14ac:dyDescent="0.3">
      <c r="A160" s="79"/>
      <c r="B160" s="73"/>
      <c r="C160" s="73"/>
      <c r="D160" s="81"/>
      <c r="E160" s="81"/>
      <c r="F160" s="82"/>
      <c r="G160" s="87"/>
      <c r="H160" s="153"/>
      <c r="I160" s="153"/>
      <c r="J160" s="153"/>
      <c r="K160" s="153"/>
      <c r="L160" s="153"/>
      <c r="M160" s="153"/>
      <c r="N160" s="153"/>
      <c r="O160" s="153"/>
      <c r="P160" s="87"/>
      <c r="Q160" s="87"/>
      <c r="R160" s="87"/>
      <c r="S160" s="87"/>
      <c r="T160" s="153"/>
      <c r="U160" s="153"/>
      <c r="V160" s="153"/>
      <c r="W160" s="153"/>
      <c r="X160" s="153"/>
      <c r="Y160" s="153"/>
      <c r="Z160" s="153"/>
      <c r="AA160" s="153"/>
      <c r="AB160" s="87"/>
      <c r="AC160" s="153"/>
      <c r="AD160" s="153"/>
      <c r="AE160" s="87"/>
      <c r="AF160" s="87"/>
      <c r="AG160" s="87"/>
      <c r="AH160" s="87"/>
      <c r="AI160" s="87"/>
      <c r="AJ160" s="87"/>
      <c r="AK160" s="87"/>
      <c r="AL160" s="82"/>
    </row>
    <row r="161" spans="1:38" ht="13.8" x14ac:dyDescent="0.3">
      <c r="A161" s="79"/>
      <c r="B161" s="73"/>
      <c r="C161" s="73"/>
      <c r="D161" s="81"/>
      <c r="E161" s="81"/>
      <c r="F161" s="82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153"/>
      <c r="U161" s="153"/>
      <c r="V161" s="153"/>
      <c r="W161" s="153"/>
      <c r="X161" s="153"/>
      <c r="Y161" s="153"/>
      <c r="Z161" s="153"/>
      <c r="AA161" s="153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2"/>
    </row>
    <row r="162" spans="1:38" ht="13.8" x14ac:dyDescent="0.3">
      <c r="A162" s="79"/>
      <c r="B162" s="73"/>
      <c r="C162" s="73"/>
      <c r="D162" s="81"/>
      <c r="E162" s="81"/>
      <c r="F162" s="82"/>
      <c r="G162" s="153"/>
      <c r="H162" s="153"/>
      <c r="I162" s="153"/>
      <c r="J162" s="153"/>
      <c r="K162" s="153"/>
      <c r="L162" s="153"/>
      <c r="M162" s="153"/>
      <c r="N162" s="153"/>
      <c r="O162" s="87"/>
      <c r="P162" s="87"/>
      <c r="Q162" s="87"/>
      <c r="R162" s="87"/>
      <c r="S162" s="87"/>
      <c r="T162" s="153"/>
      <c r="U162" s="153"/>
      <c r="V162" s="153"/>
      <c r="W162" s="153"/>
      <c r="X162" s="153"/>
      <c r="Y162" s="153"/>
      <c r="Z162" s="153"/>
      <c r="AA162" s="153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2"/>
    </row>
    <row r="163" spans="1:38" ht="13.8" x14ac:dyDescent="0.3">
      <c r="A163" s="79"/>
      <c r="B163" s="73"/>
      <c r="C163" s="73"/>
      <c r="D163" s="81"/>
      <c r="E163" s="81"/>
      <c r="F163" s="82"/>
      <c r="G163" s="153"/>
      <c r="H163" s="153"/>
      <c r="I163" s="153"/>
      <c r="J163" s="153"/>
      <c r="K163" s="153"/>
      <c r="L163" s="153"/>
      <c r="M163" s="153"/>
      <c r="N163" s="153"/>
      <c r="O163" s="87"/>
      <c r="P163" s="87"/>
      <c r="Q163" s="87"/>
      <c r="R163" s="87"/>
      <c r="S163" s="87"/>
      <c r="T163" s="153"/>
      <c r="U163" s="153"/>
      <c r="V163" s="153"/>
      <c r="W163" s="153"/>
      <c r="X163" s="153"/>
      <c r="Y163" s="153"/>
      <c r="Z163" s="153"/>
      <c r="AA163" s="153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2"/>
    </row>
    <row r="164" spans="1:38" ht="13.8" x14ac:dyDescent="0.3">
      <c r="A164" s="79"/>
      <c r="B164" s="73"/>
      <c r="C164" s="73"/>
      <c r="D164" s="81"/>
      <c r="E164" s="81"/>
      <c r="F164" s="82"/>
      <c r="G164" s="153"/>
      <c r="H164" s="153"/>
      <c r="I164" s="153"/>
      <c r="J164" s="153"/>
      <c r="K164" s="153"/>
      <c r="L164" s="153"/>
      <c r="M164" s="153"/>
      <c r="N164" s="153"/>
      <c r="O164" s="87"/>
      <c r="P164" s="87"/>
      <c r="Q164" s="87"/>
      <c r="R164" s="87"/>
      <c r="S164" s="87"/>
      <c r="T164" s="153"/>
      <c r="U164" s="153"/>
      <c r="V164" s="153"/>
      <c r="W164" s="153"/>
      <c r="X164" s="153"/>
      <c r="Y164" s="153"/>
      <c r="Z164" s="153"/>
      <c r="AA164" s="153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2"/>
    </row>
    <row r="165" spans="1:38" ht="13.8" x14ac:dyDescent="0.3">
      <c r="A165" s="79"/>
      <c r="B165" s="73"/>
      <c r="C165" s="73"/>
      <c r="D165" s="81"/>
      <c r="E165" s="81"/>
      <c r="F165" s="82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L165" s="82"/>
    </row>
    <row r="166" spans="1:38" ht="13.8" x14ac:dyDescent="0.3">
      <c r="A166" s="79"/>
      <c r="B166" s="73"/>
      <c r="C166" s="73"/>
      <c r="D166" s="81"/>
      <c r="E166" s="81"/>
      <c r="F166" s="82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L166" s="82"/>
    </row>
    <row r="167" spans="1:38" ht="13.8" x14ac:dyDescent="0.3">
      <c r="A167" s="79"/>
      <c r="B167" s="73"/>
      <c r="C167" s="73"/>
      <c r="D167" s="81"/>
      <c r="E167" s="81"/>
      <c r="F167" s="82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  <c r="AJ167" s="153"/>
      <c r="AL167" s="82"/>
    </row>
    <row r="168" spans="1:38" ht="13.8" x14ac:dyDescent="0.3">
      <c r="A168" s="79"/>
      <c r="B168" s="73"/>
      <c r="C168" s="73"/>
      <c r="D168" s="81"/>
      <c r="E168" s="81"/>
      <c r="F168" s="82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L168" s="82"/>
    </row>
    <row r="169" spans="1:38" ht="13.8" x14ac:dyDescent="0.3">
      <c r="A169" s="79"/>
      <c r="B169" s="73"/>
      <c r="C169" s="73"/>
      <c r="D169" s="81"/>
      <c r="E169" s="81"/>
      <c r="F169" s="82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L169" s="82"/>
    </row>
    <row r="170" spans="1:38" ht="13.8" x14ac:dyDescent="0.3">
      <c r="A170" s="79"/>
      <c r="B170" s="73"/>
      <c r="C170" s="73"/>
      <c r="D170" s="81"/>
      <c r="E170" s="81"/>
      <c r="F170" s="82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L170" s="82"/>
    </row>
    <row r="171" spans="1:38" ht="13.8" x14ac:dyDescent="0.3">
      <c r="A171" s="79"/>
      <c r="B171" s="73"/>
      <c r="C171" s="80"/>
      <c r="D171" s="81"/>
      <c r="E171" s="81"/>
      <c r="F171" s="82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L171" s="82"/>
    </row>
    <row r="172" spans="1:38" ht="13.8" x14ac:dyDescent="0.3">
      <c r="A172" s="79"/>
      <c r="B172" s="73"/>
      <c r="C172" s="73"/>
      <c r="D172" s="81"/>
      <c r="E172" s="81"/>
      <c r="F172" s="82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L172" s="82"/>
    </row>
    <row r="173" spans="1:38" ht="13.8" x14ac:dyDescent="0.3">
      <c r="A173" s="79"/>
      <c r="B173" s="73"/>
      <c r="C173" s="73"/>
      <c r="D173" s="81"/>
      <c r="E173" s="81"/>
      <c r="F173" s="82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L173" s="82"/>
    </row>
    <row r="174" spans="1:38" ht="13.8" x14ac:dyDescent="0.3">
      <c r="A174" s="79"/>
      <c r="B174" s="73"/>
      <c r="C174" s="73"/>
      <c r="D174" s="81"/>
      <c r="E174" s="81"/>
      <c r="F174" s="82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L174" s="82"/>
    </row>
    <row r="175" spans="1:38" ht="13.8" x14ac:dyDescent="0.3">
      <c r="A175" s="79"/>
      <c r="B175" s="73"/>
      <c r="C175" s="73"/>
      <c r="D175" s="81"/>
      <c r="E175" s="81"/>
      <c r="F175" s="82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L175" s="82"/>
    </row>
    <row r="176" spans="1:38" ht="13.8" x14ac:dyDescent="0.3">
      <c r="A176" s="79"/>
      <c r="B176" s="73"/>
      <c r="C176" s="73"/>
      <c r="D176" s="81"/>
      <c r="E176" s="81"/>
      <c r="F176" s="82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L176" s="82"/>
    </row>
    <row r="177" spans="1:38" ht="13.8" x14ac:dyDescent="0.3">
      <c r="A177" s="79"/>
      <c r="B177" s="73"/>
      <c r="C177" s="73"/>
      <c r="D177" s="81"/>
      <c r="E177" s="81"/>
      <c r="F177" s="82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L177" s="82"/>
    </row>
    <row r="178" spans="1:38" ht="13.8" x14ac:dyDescent="0.3">
      <c r="A178" s="79"/>
      <c r="B178" s="73"/>
      <c r="C178" s="73"/>
      <c r="D178" s="81"/>
      <c r="E178" s="81"/>
      <c r="F178" s="82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L178" s="82"/>
    </row>
    <row r="179" spans="1:38" ht="13.8" x14ac:dyDescent="0.3">
      <c r="A179" s="79"/>
      <c r="B179" s="73"/>
      <c r="C179" s="73"/>
      <c r="D179" s="81"/>
      <c r="E179" s="81"/>
      <c r="F179" s="82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L179" s="82"/>
    </row>
    <row r="180" spans="1:38" ht="13.8" x14ac:dyDescent="0.3">
      <c r="A180" s="79"/>
      <c r="B180" s="73"/>
      <c r="C180" s="73"/>
      <c r="D180" s="81"/>
      <c r="E180" s="81"/>
      <c r="F180" s="82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L180" s="82"/>
    </row>
    <row r="181" spans="1:38" ht="13.8" x14ac:dyDescent="0.3">
      <c r="A181" s="79"/>
      <c r="B181" s="73"/>
      <c r="C181" s="73"/>
      <c r="D181" s="81"/>
      <c r="E181" s="81"/>
      <c r="F181" s="82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L181" s="82"/>
    </row>
    <row r="182" spans="1:38" ht="13.8" x14ac:dyDescent="0.3">
      <c r="A182" s="79"/>
      <c r="B182" s="73"/>
      <c r="C182" s="73"/>
      <c r="D182" s="81"/>
      <c r="E182" s="81"/>
      <c r="F182" s="82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L182" s="82"/>
    </row>
    <row r="183" spans="1:38" ht="13.8" x14ac:dyDescent="0.3">
      <c r="A183" s="79"/>
      <c r="B183" s="73"/>
      <c r="C183" s="73"/>
      <c r="D183" s="81"/>
      <c r="E183" s="81"/>
      <c r="F183" s="82"/>
    </row>
  </sheetData>
  <autoFilter ref="A5:AL177" xr:uid="{00000000-0009-0000-0000-000000000000}"/>
  <mergeCells count="6">
    <mergeCell ref="AI4:AJ4"/>
    <mergeCell ref="T4:W4"/>
    <mergeCell ref="X4:Z4"/>
    <mergeCell ref="H4:S4"/>
    <mergeCell ref="AA4:AC4"/>
    <mergeCell ref="AE4:AG4"/>
  </mergeCells>
  <phoneticPr fontId="0" type="noConversion"/>
  <conditionalFormatting sqref="AL6:AL98">
    <cfRule type="cellIs" dxfId="9" priority="12" stopIfTrue="1" operator="notEqual">
      <formula>0</formula>
    </cfRule>
    <cfRule type="cellIs" priority="14" stopIfTrue="1" operator="notEqual">
      <formula>0</formula>
    </cfRule>
  </conditionalFormatting>
  <conditionalFormatting sqref="AL6:AL99">
    <cfRule type="cellIs" dxfId="8" priority="15" stopIfTrue="1" operator="notEqual">
      <formula>0</formula>
    </cfRule>
  </conditionalFormatting>
  <conditionalFormatting sqref="AL33 AL49:AL98">
    <cfRule type="cellIs" priority="5" stopIfTrue="1" operator="notEqual">
      <formula>0</formula>
    </cfRule>
    <cfRule type="cellIs" dxfId="7" priority="6" stopIfTrue="1" operator="notEqual">
      <formula>0</formula>
    </cfRule>
  </conditionalFormatting>
  <conditionalFormatting sqref="AL34:AL35">
    <cfRule type="cellIs" dxfId="6" priority="8" stopIfTrue="1" operator="notEqual">
      <formula>0</formula>
    </cfRule>
  </conditionalFormatting>
  <conditionalFormatting sqref="AL35">
    <cfRule type="cellIs" priority="7" stopIfTrue="1" operator="notEqual">
      <formula>0</formula>
    </cfRule>
  </conditionalFormatting>
  <conditionalFormatting sqref="AL36:AL41">
    <cfRule type="cellIs" dxfId="5" priority="10" stopIfTrue="1" operator="notEqual">
      <formula>0</formula>
    </cfRule>
  </conditionalFormatting>
  <conditionalFormatting sqref="AL37">
    <cfRule type="cellIs" priority="9" stopIfTrue="1" operator="notEqual">
      <formula>0</formula>
    </cfRule>
  </conditionalFormatting>
  <conditionalFormatting sqref="AL42">
    <cfRule type="cellIs" priority="3" stopIfTrue="1" operator="notEqual">
      <formula>0</formula>
    </cfRule>
  </conditionalFormatting>
  <conditionalFormatting sqref="AL42:AL48">
    <cfRule type="cellIs" dxfId="4" priority="4" stopIfTrue="1" operator="notEqual">
      <formula>0</formula>
    </cfRule>
  </conditionalFormatting>
  <conditionalFormatting sqref="AL27 AL53:AL99">
    <cfRule type="cellIs" priority="11" stopIfTrue="1" operator="notEqual">
      <formula>0</formula>
    </cfRule>
  </conditionalFormatting>
  <conditionalFormatting sqref="AL101:AL144">
    <cfRule type="cellIs" priority="29" stopIfTrue="1" operator="notEqual">
      <formula>0</formula>
    </cfRule>
    <cfRule type="cellIs" dxfId="3" priority="30" stopIfTrue="1" operator="notEqual">
      <formula>0</formula>
    </cfRule>
  </conditionalFormatting>
  <conditionalFormatting sqref="AL101:AL182">
    <cfRule type="cellIs" dxfId="2" priority="24" stopIfTrue="1" operator="notEqual">
      <formula>0</formula>
    </cfRule>
  </conditionalFormatting>
  <conditionalFormatting sqref="AL145:AL182">
    <cfRule type="cellIs" dxfId="1" priority="22" stopIfTrue="1" operator="notEqual">
      <formula>0</formula>
    </cfRule>
    <cfRule type="cellIs" priority="23" stopIfTrue="1" operator="notEqual">
      <formula>0</formula>
    </cfRule>
  </conditionalFormatting>
  <printOptions horizontalCentered="1"/>
  <pageMargins left="0.25" right="0.25" top="0.75" bottom="0.75" header="0.3" footer="0.3"/>
  <pageSetup scale="92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topLeftCell="C13" zoomScaleNormal="100" zoomScaleSheetLayoutView="100" workbookViewId="0">
      <selection activeCell="N29" sqref="N29"/>
    </sheetView>
  </sheetViews>
  <sheetFormatPr defaultColWidth="13.109375" defaultRowHeight="13.2" x14ac:dyDescent="0.25"/>
  <cols>
    <col min="1" max="1" width="14.33203125" style="18" customWidth="1"/>
    <col min="2" max="2" width="25.44140625" customWidth="1"/>
    <col min="3" max="3" width="30.33203125" customWidth="1"/>
    <col min="4" max="4" width="14.44140625" style="27" customWidth="1"/>
    <col min="5" max="5" width="15.109375" customWidth="1"/>
    <col min="6" max="6" width="11.5546875" customWidth="1"/>
    <col min="7" max="15" width="12.44140625" customWidth="1"/>
  </cols>
  <sheetData>
    <row r="1" spans="1:15" ht="15.6" x14ac:dyDescent="0.3">
      <c r="A1" s="101" t="s">
        <v>69</v>
      </c>
      <c r="B1" s="102"/>
      <c r="C1" s="74"/>
      <c r="D1" s="88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3.8" x14ac:dyDescent="0.3">
      <c r="A2" s="89"/>
      <c r="B2" s="74"/>
      <c r="C2" s="74"/>
      <c r="D2" s="88"/>
      <c r="E2" s="74"/>
      <c r="F2" s="74"/>
      <c r="G2" s="74"/>
      <c r="H2" s="74"/>
      <c r="I2" s="74"/>
      <c r="J2" s="74"/>
      <c r="K2" s="74"/>
      <c r="L2" s="74"/>
      <c r="M2" s="74"/>
      <c r="N2" s="90"/>
      <c r="O2" s="74"/>
    </row>
    <row r="3" spans="1:15" ht="15.6" x14ac:dyDescent="0.3">
      <c r="A3" s="99" t="s">
        <v>262</v>
      </c>
      <c r="B3" s="100"/>
      <c r="C3" s="100"/>
      <c r="D3" s="88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3.8" x14ac:dyDescent="0.3">
      <c r="A4" s="89"/>
      <c r="B4" s="74"/>
      <c r="C4" s="74"/>
      <c r="D4" s="91"/>
      <c r="E4" s="77"/>
      <c r="F4" s="77"/>
      <c r="G4" s="77"/>
      <c r="H4" s="77"/>
      <c r="I4" s="77"/>
      <c r="J4" s="74"/>
      <c r="K4" s="77"/>
      <c r="L4" s="74"/>
      <c r="M4" s="77"/>
      <c r="N4" s="74"/>
      <c r="O4" s="77"/>
    </row>
    <row r="5" spans="1:15" ht="29.4" thickBot="1" x14ac:dyDescent="0.3">
      <c r="A5" s="144" t="s">
        <v>21</v>
      </c>
      <c r="B5" s="86" t="s">
        <v>22</v>
      </c>
      <c r="C5" s="86" t="s">
        <v>23</v>
      </c>
      <c r="D5" s="86" t="s">
        <v>50</v>
      </c>
      <c r="E5" s="145" t="s">
        <v>238</v>
      </c>
      <c r="F5" s="86" t="s">
        <v>3</v>
      </c>
      <c r="G5" s="86" t="s">
        <v>25</v>
      </c>
      <c r="H5" s="86" t="s">
        <v>26</v>
      </c>
      <c r="I5" s="86" t="s">
        <v>7</v>
      </c>
      <c r="J5" s="86" t="s">
        <v>0</v>
      </c>
      <c r="K5" s="86" t="s">
        <v>27</v>
      </c>
      <c r="L5" s="86" t="s">
        <v>304</v>
      </c>
      <c r="M5" s="86" t="s">
        <v>9</v>
      </c>
      <c r="N5" s="86" t="s">
        <v>384</v>
      </c>
      <c r="O5" s="146" t="s">
        <v>15</v>
      </c>
    </row>
    <row r="6" spans="1:15" ht="14.4" thickTop="1" x14ac:dyDescent="0.3">
      <c r="A6" s="79">
        <v>45020</v>
      </c>
      <c r="B6" s="74" t="s">
        <v>265</v>
      </c>
      <c r="C6" s="74" t="s">
        <v>266</v>
      </c>
      <c r="D6" s="107">
        <v>120</v>
      </c>
      <c r="E6" s="82"/>
      <c r="F6" s="82"/>
      <c r="G6" s="82"/>
      <c r="H6" s="82">
        <v>120</v>
      </c>
      <c r="I6" s="82"/>
      <c r="J6" s="82"/>
      <c r="K6" s="82"/>
      <c r="L6" s="93"/>
      <c r="M6" s="82"/>
      <c r="N6" s="82"/>
      <c r="O6" s="82"/>
    </row>
    <row r="7" spans="1:15" ht="13.8" x14ac:dyDescent="0.3">
      <c r="A7" s="79">
        <v>45021</v>
      </c>
      <c r="B7" s="74" t="s">
        <v>237</v>
      </c>
      <c r="C7" s="74" t="s">
        <v>238</v>
      </c>
      <c r="D7" s="107">
        <v>17927.169999999998</v>
      </c>
      <c r="E7" s="82">
        <f>D7</f>
        <v>17927.169999999998</v>
      </c>
      <c r="F7" s="82"/>
      <c r="G7" s="82"/>
      <c r="H7" s="82"/>
      <c r="I7" s="82"/>
      <c r="J7" s="82"/>
      <c r="K7" s="82"/>
      <c r="L7" s="93"/>
      <c r="M7" s="82"/>
      <c r="N7" s="82"/>
      <c r="O7" s="82">
        <f>IF(D7&gt;0,SUM(E7:N7)-D7,"")</f>
        <v>0</v>
      </c>
    </row>
    <row r="8" spans="1:15" ht="13.8" x14ac:dyDescent="0.3">
      <c r="A8" s="79">
        <v>45027</v>
      </c>
      <c r="B8" s="74" t="s">
        <v>267</v>
      </c>
      <c r="C8" s="74" t="s">
        <v>268</v>
      </c>
      <c r="D8" s="107">
        <v>3491.58</v>
      </c>
      <c r="E8" s="82"/>
      <c r="F8" s="82"/>
      <c r="G8" s="82"/>
      <c r="H8" s="82"/>
      <c r="I8" s="82"/>
      <c r="J8" s="82"/>
      <c r="K8" s="82">
        <v>3491.58</v>
      </c>
      <c r="L8" s="93"/>
      <c r="M8" s="82"/>
      <c r="N8" s="82"/>
      <c r="O8" s="82">
        <f t="shared" ref="O8:O36" si="0">IF(D8&gt;0,SUM(E8:N8)-D8,"")</f>
        <v>0</v>
      </c>
    </row>
    <row r="9" spans="1:15" ht="13.8" x14ac:dyDescent="0.3">
      <c r="A9" s="79">
        <v>45061</v>
      </c>
      <c r="B9" s="74" t="s">
        <v>295</v>
      </c>
      <c r="C9" s="74" t="s">
        <v>296</v>
      </c>
      <c r="D9" s="107">
        <v>400</v>
      </c>
      <c r="E9" s="82"/>
      <c r="F9" s="82"/>
      <c r="G9" s="82"/>
      <c r="H9" s="82">
        <v>400</v>
      </c>
      <c r="I9" s="82"/>
      <c r="J9" s="82"/>
      <c r="K9" s="82"/>
      <c r="L9" s="93"/>
      <c r="M9" s="82"/>
      <c r="N9" s="82"/>
      <c r="O9" s="82">
        <f t="shared" si="0"/>
        <v>0</v>
      </c>
    </row>
    <row r="10" spans="1:15" ht="13.8" x14ac:dyDescent="0.3">
      <c r="A10" s="79">
        <v>45072</v>
      </c>
      <c r="B10" s="74" t="s">
        <v>302</v>
      </c>
      <c r="C10" s="74" t="s">
        <v>303</v>
      </c>
      <c r="D10" s="107">
        <v>15</v>
      </c>
      <c r="E10" s="82"/>
      <c r="F10" s="82"/>
      <c r="G10" s="82"/>
      <c r="H10" s="82"/>
      <c r="I10" s="82"/>
      <c r="J10" s="82"/>
      <c r="K10" s="82"/>
      <c r="L10" s="82">
        <v>15</v>
      </c>
      <c r="M10" s="82"/>
      <c r="N10" s="82"/>
      <c r="O10" s="82">
        <f t="shared" si="0"/>
        <v>0</v>
      </c>
    </row>
    <row r="11" spans="1:15" ht="13.8" x14ac:dyDescent="0.3">
      <c r="A11" s="79">
        <v>45146</v>
      </c>
      <c r="B11" s="74" t="s">
        <v>318</v>
      </c>
      <c r="C11" s="74" t="s">
        <v>296</v>
      </c>
      <c r="D11" s="107">
        <v>180</v>
      </c>
      <c r="E11" s="82"/>
      <c r="F11" s="82"/>
      <c r="G11" s="82"/>
      <c r="H11" s="82">
        <v>180</v>
      </c>
      <c r="I11" s="82"/>
      <c r="J11" s="82"/>
      <c r="K11" s="82"/>
      <c r="L11" s="82"/>
      <c r="M11" s="82"/>
      <c r="N11" s="82"/>
      <c r="O11" s="82">
        <f t="shared" si="0"/>
        <v>0</v>
      </c>
    </row>
    <row r="12" spans="1:15" ht="13.8" x14ac:dyDescent="0.3">
      <c r="A12" s="79">
        <v>45182</v>
      </c>
      <c r="B12" s="74" t="s">
        <v>321</v>
      </c>
      <c r="C12" s="74" t="s">
        <v>322</v>
      </c>
      <c r="D12" s="107">
        <v>180</v>
      </c>
      <c r="E12" s="82"/>
      <c r="F12" s="82"/>
      <c r="G12" s="82"/>
      <c r="H12" s="82">
        <v>180</v>
      </c>
      <c r="I12" s="82"/>
      <c r="J12" s="82"/>
      <c r="K12" s="82"/>
      <c r="L12" s="82"/>
      <c r="M12" s="82"/>
      <c r="N12" s="82"/>
      <c r="O12" s="82">
        <f t="shared" si="0"/>
        <v>0</v>
      </c>
    </row>
    <row r="13" spans="1:15" ht="13.8" x14ac:dyDescent="0.3">
      <c r="A13" s="79">
        <v>45201</v>
      </c>
      <c r="B13" s="74" t="s">
        <v>237</v>
      </c>
      <c r="C13" s="74" t="s">
        <v>238</v>
      </c>
      <c r="D13" s="107">
        <v>17927.169999999998</v>
      </c>
      <c r="E13" s="82">
        <f>D13</f>
        <v>17927.169999999998</v>
      </c>
      <c r="F13" s="82"/>
      <c r="G13" s="82"/>
      <c r="H13" s="82"/>
      <c r="I13" s="82"/>
      <c r="J13" s="82"/>
      <c r="K13" s="82"/>
      <c r="L13" s="82"/>
      <c r="M13" s="82"/>
      <c r="N13" s="82"/>
      <c r="O13" s="82">
        <f t="shared" si="0"/>
        <v>0</v>
      </c>
    </row>
    <row r="14" spans="1:15" ht="13.8" x14ac:dyDescent="0.3">
      <c r="A14" s="79">
        <v>45212</v>
      </c>
      <c r="B14" s="74" t="s">
        <v>330</v>
      </c>
      <c r="C14" s="74" t="s">
        <v>331</v>
      </c>
      <c r="D14" s="107">
        <v>100</v>
      </c>
      <c r="E14" s="82"/>
      <c r="F14" s="82"/>
      <c r="G14" s="82"/>
      <c r="H14" s="82"/>
      <c r="I14" s="82"/>
      <c r="J14" s="82">
        <v>100</v>
      </c>
      <c r="K14" s="82"/>
      <c r="L14" s="82"/>
      <c r="M14" s="82"/>
      <c r="N14" s="82"/>
      <c r="O14" s="82">
        <f t="shared" si="0"/>
        <v>0</v>
      </c>
    </row>
    <row r="15" spans="1:15" ht="13.8" x14ac:dyDescent="0.3">
      <c r="A15" s="79">
        <v>45225</v>
      </c>
      <c r="B15" s="74" t="s">
        <v>332</v>
      </c>
      <c r="C15" s="74" t="s">
        <v>333</v>
      </c>
      <c r="D15" s="107">
        <v>20</v>
      </c>
      <c r="E15" s="82"/>
      <c r="F15" s="82"/>
      <c r="G15" s="82"/>
      <c r="H15" s="82"/>
      <c r="I15" s="82"/>
      <c r="J15" s="82"/>
      <c r="K15" s="82"/>
      <c r="L15" s="82">
        <v>20</v>
      </c>
      <c r="M15" s="82"/>
      <c r="N15" s="82"/>
      <c r="O15" s="82">
        <f t="shared" si="0"/>
        <v>0</v>
      </c>
    </row>
    <row r="16" spans="1:15" ht="13.8" x14ac:dyDescent="0.3">
      <c r="A16" s="79">
        <v>45225</v>
      </c>
      <c r="B16" s="74" t="s">
        <v>334</v>
      </c>
      <c r="C16" s="95" t="s">
        <v>333</v>
      </c>
      <c r="D16" s="108">
        <v>40</v>
      </c>
      <c r="E16" s="82"/>
      <c r="F16" s="108"/>
      <c r="G16" s="82"/>
      <c r="H16" s="82"/>
      <c r="I16" s="82"/>
      <c r="J16" s="82"/>
      <c r="K16" s="82"/>
      <c r="L16" s="163">
        <v>40</v>
      </c>
      <c r="M16" s="82"/>
      <c r="N16" s="82"/>
      <c r="O16" s="82">
        <f t="shared" si="0"/>
        <v>0</v>
      </c>
    </row>
    <row r="17" spans="1:15" ht="13.8" x14ac:dyDescent="0.3">
      <c r="A17" s="79">
        <v>45229</v>
      </c>
      <c r="B17" s="74" t="s">
        <v>335</v>
      </c>
      <c r="C17" s="74" t="s">
        <v>333</v>
      </c>
      <c r="D17" s="107">
        <v>20</v>
      </c>
      <c r="E17" s="82"/>
      <c r="F17" s="82"/>
      <c r="G17" s="82"/>
      <c r="H17" s="82"/>
      <c r="I17" s="82"/>
      <c r="J17" s="82"/>
      <c r="K17" s="82"/>
      <c r="L17" s="82">
        <v>20</v>
      </c>
      <c r="M17" s="82"/>
      <c r="N17" s="82"/>
      <c r="O17" s="82">
        <f t="shared" si="0"/>
        <v>0</v>
      </c>
    </row>
    <row r="18" spans="1:15" ht="13.8" x14ac:dyDescent="0.3">
      <c r="A18" s="94">
        <v>45230</v>
      </c>
      <c r="B18" s="74" t="s">
        <v>336</v>
      </c>
      <c r="C18" s="95" t="s">
        <v>333</v>
      </c>
      <c r="D18" s="108">
        <v>20</v>
      </c>
      <c r="E18" s="82"/>
      <c r="F18" s="108"/>
      <c r="G18" s="82"/>
      <c r="H18" s="82"/>
      <c r="I18" s="82"/>
      <c r="J18" s="82"/>
      <c r="K18" s="82"/>
      <c r="L18" s="163">
        <v>20</v>
      </c>
      <c r="M18" s="82"/>
      <c r="N18" s="82"/>
      <c r="O18" s="82">
        <f t="shared" si="0"/>
        <v>0</v>
      </c>
    </row>
    <row r="19" spans="1:15" ht="13.8" x14ac:dyDescent="0.3">
      <c r="A19" s="79">
        <v>45232</v>
      </c>
      <c r="B19" s="74" t="s">
        <v>337</v>
      </c>
      <c r="C19" s="74" t="s">
        <v>333</v>
      </c>
      <c r="D19" s="108">
        <v>20</v>
      </c>
      <c r="E19" s="82"/>
      <c r="F19" s="82"/>
      <c r="G19" s="82"/>
      <c r="H19" s="82"/>
      <c r="I19" s="82"/>
      <c r="J19" s="82"/>
      <c r="K19" s="82"/>
      <c r="L19" s="82">
        <v>20</v>
      </c>
      <c r="M19" s="82"/>
      <c r="N19" s="82"/>
      <c r="O19" s="82">
        <f t="shared" si="0"/>
        <v>0</v>
      </c>
    </row>
    <row r="20" spans="1:15" ht="13.8" x14ac:dyDescent="0.3">
      <c r="A20" s="79">
        <v>45238</v>
      </c>
      <c r="B20" s="74" t="s">
        <v>342</v>
      </c>
      <c r="C20" s="74" t="s">
        <v>333</v>
      </c>
      <c r="D20" s="108">
        <v>80</v>
      </c>
      <c r="E20" s="82"/>
      <c r="F20" s="82"/>
      <c r="G20" s="82"/>
      <c r="H20" s="82"/>
      <c r="I20" s="82"/>
      <c r="J20" s="82"/>
      <c r="K20" s="82"/>
      <c r="L20" s="82">
        <v>80</v>
      </c>
      <c r="M20" s="82"/>
      <c r="N20" s="82"/>
      <c r="O20" s="82">
        <f t="shared" si="0"/>
        <v>0</v>
      </c>
    </row>
    <row r="21" spans="1:15" ht="13.8" x14ac:dyDescent="0.3">
      <c r="A21" s="79">
        <v>45239</v>
      </c>
      <c r="B21" s="74" t="s">
        <v>345</v>
      </c>
      <c r="C21" s="74" t="s">
        <v>333</v>
      </c>
      <c r="D21" s="108">
        <v>40</v>
      </c>
      <c r="E21" s="82"/>
      <c r="F21" s="82"/>
      <c r="G21" s="82"/>
      <c r="H21" s="82"/>
      <c r="I21" s="82"/>
      <c r="J21" s="82"/>
      <c r="K21" s="82"/>
      <c r="L21" s="82">
        <v>40</v>
      </c>
      <c r="M21" s="82"/>
      <c r="N21" s="82"/>
      <c r="O21" s="82">
        <f t="shared" si="0"/>
        <v>0</v>
      </c>
    </row>
    <row r="22" spans="1:15" ht="13.8" x14ac:dyDescent="0.3">
      <c r="A22" s="79">
        <v>45264</v>
      </c>
      <c r="B22" s="74" t="s">
        <v>350</v>
      </c>
      <c r="C22" s="74" t="s">
        <v>296</v>
      </c>
      <c r="D22" s="108">
        <v>180</v>
      </c>
      <c r="E22" s="82"/>
      <c r="F22" s="82"/>
      <c r="G22" s="82"/>
      <c r="H22" s="82">
        <v>180</v>
      </c>
      <c r="I22" s="82"/>
      <c r="J22" s="82"/>
      <c r="K22" s="82"/>
      <c r="L22" s="82"/>
      <c r="M22" s="82"/>
      <c r="N22" s="82"/>
      <c r="O22" s="82">
        <f t="shared" si="0"/>
        <v>0</v>
      </c>
    </row>
    <row r="23" spans="1:15" ht="13.8" x14ac:dyDescent="0.3">
      <c r="A23" s="79">
        <v>45264</v>
      </c>
      <c r="B23" s="74" t="s">
        <v>351</v>
      </c>
      <c r="C23" s="95" t="s">
        <v>333</v>
      </c>
      <c r="D23" s="108">
        <v>40</v>
      </c>
      <c r="E23" s="82"/>
      <c r="F23" s="82"/>
      <c r="G23" s="82"/>
      <c r="H23" s="82"/>
      <c r="I23" s="82"/>
      <c r="J23" s="82"/>
      <c r="K23" s="82"/>
      <c r="L23" s="82">
        <v>40</v>
      </c>
      <c r="M23" s="82"/>
      <c r="N23" s="82"/>
      <c r="O23" s="82">
        <f t="shared" si="0"/>
        <v>0</v>
      </c>
    </row>
    <row r="24" spans="1:15" ht="13.8" x14ac:dyDescent="0.3">
      <c r="A24" s="79">
        <v>45265</v>
      </c>
      <c r="B24" s="74" t="s">
        <v>352</v>
      </c>
      <c r="C24" s="95" t="s">
        <v>333</v>
      </c>
      <c r="D24" s="108">
        <v>20</v>
      </c>
      <c r="E24" s="82"/>
      <c r="F24" s="82"/>
      <c r="G24" s="82"/>
      <c r="H24" s="82"/>
      <c r="I24" s="82"/>
      <c r="J24" s="82"/>
      <c r="K24" s="82"/>
      <c r="L24" s="82">
        <v>20</v>
      </c>
      <c r="M24" s="82"/>
      <c r="N24" s="82"/>
      <c r="O24" s="82">
        <f t="shared" si="0"/>
        <v>0</v>
      </c>
    </row>
    <row r="25" spans="1:15" ht="13.8" x14ac:dyDescent="0.3">
      <c r="A25" s="79">
        <v>45268</v>
      </c>
      <c r="B25" s="74" t="s">
        <v>334</v>
      </c>
      <c r="C25" s="74" t="s">
        <v>296</v>
      </c>
      <c r="D25" s="108">
        <v>180</v>
      </c>
      <c r="E25" s="82"/>
      <c r="F25" s="82"/>
      <c r="G25" s="82"/>
      <c r="H25" s="82">
        <v>180</v>
      </c>
      <c r="I25" s="82"/>
      <c r="J25" s="82"/>
      <c r="K25" s="82"/>
      <c r="L25" s="82"/>
      <c r="M25" s="82"/>
      <c r="N25" s="82"/>
      <c r="O25" s="82">
        <f t="shared" si="0"/>
        <v>0</v>
      </c>
    </row>
    <row r="26" spans="1:15" ht="13.8" x14ac:dyDescent="0.3">
      <c r="A26" s="79">
        <v>45300</v>
      </c>
      <c r="B26" s="74" t="s">
        <v>358</v>
      </c>
      <c r="C26" s="95" t="s">
        <v>333</v>
      </c>
      <c r="D26" s="108">
        <v>40</v>
      </c>
      <c r="E26" s="82"/>
      <c r="F26" s="82"/>
      <c r="G26" s="82"/>
      <c r="H26" s="82"/>
      <c r="I26" s="82"/>
      <c r="J26" s="82"/>
      <c r="K26" s="82"/>
      <c r="L26" s="82">
        <v>40</v>
      </c>
      <c r="M26" s="82"/>
      <c r="N26" s="82"/>
      <c r="O26" s="82">
        <f t="shared" si="0"/>
        <v>0</v>
      </c>
    </row>
    <row r="27" spans="1:15" ht="13.8" x14ac:dyDescent="0.3">
      <c r="A27" s="79">
        <v>45306</v>
      </c>
      <c r="B27" s="74" t="s">
        <v>359</v>
      </c>
      <c r="C27" s="95" t="s">
        <v>296</v>
      </c>
      <c r="D27" s="108">
        <v>200</v>
      </c>
      <c r="E27" s="82"/>
      <c r="F27" s="82"/>
      <c r="G27" s="82"/>
      <c r="H27" s="82">
        <v>200</v>
      </c>
      <c r="I27" s="82"/>
      <c r="J27" s="82"/>
      <c r="K27" s="82"/>
      <c r="L27" s="82"/>
      <c r="M27" s="82"/>
      <c r="N27" s="82"/>
      <c r="O27" s="82">
        <f t="shared" si="0"/>
        <v>0</v>
      </c>
    </row>
    <row r="28" spans="1:15" ht="13.8" x14ac:dyDescent="0.3">
      <c r="A28" s="79">
        <v>45307</v>
      </c>
      <c r="B28" s="74" t="s">
        <v>370</v>
      </c>
      <c r="C28" s="95" t="s">
        <v>371</v>
      </c>
      <c r="D28" s="108">
        <v>5537.17</v>
      </c>
      <c r="E28" s="82"/>
      <c r="F28" s="82"/>
      <c r="G28" s="82"/>
      <c r="H28" s="82"/>
      <c r="I28" s="82"/>
      <c r="J28" s="82"/>
      <c r="K28" s="82"/>
      <c r="L28" s="82"/>
      <c r="M28" s="82"/>
      <c r="N28" s="82">
        <v>5537.17</v>
      </c>
      <c r="O28" s="82">
        <f t="shared" si="0"/>
        <v>0</v>
      </c>
    </row>
    <row r="29" spans="1:15" ht="13.8" x14ac:dyDescent="0.3">
      <c r="A29" s="79">
        <v>45363</v>
      </c>
      <c r="B29" s="74" t="s">
        <v>302</v>
      </c>
      <c r="C29" s="95" t="s">
        <v>373</v>
      </c>
      <c r="D29" s="108">
        <v>20</v>
      </c>
      <c r="E29" s="82"/>
      <c r="F29" s="82"/>
      <c r="G29" s="82"/>
      <c r="H29" s="82"/>
      <c r="I29" s="82"/>
      <c r="J29" s="82"/>
      <c r="K29" s="82"/>
      <c r="L29" s="82">
        <v>20</v>
      </c>
      <c r="M29" s="82"/>
      <c r="N29" s="82"/>
      <c r="O29" s="82">
        <f t="shared" si="0"/>
        <v>0</v>
      </c>
    </row>
    <row r="30" spans="1:15" ht="13.8" x14ac:dyDescent="0.3">
      <c r="A30" s="79">
        <v>45363</v>
      </c>
      <c r="B30" s="74" t="s">
        <v>374</v>
      </c>
      <c r="C30" s="95" t="s">
        <v>373</v>
      </c>
      <c r="D30" s="108">
        <v>10</v>
      </c>
      <c r="E30" s="82"/>
      <c r="F30" s="82"/>
      <c r="G30" s="82"/>
      <c r="H30" s="82"/>
      <c r="I30" s="82"/>
      <c r="J30" s="82"/>
      <c r="K30" s="82"/>
      <c r="L30" s="82">
        <v>10</v>
      </c>
      <c r="M30" s="82"/>
      <c r="N30" s="82"/>
      <c r="O30" s="82">
        <f t="shared" si="0"/>
        <v>0</v>
      </c>
    </row>
    <row r="31" spans="1:15" ht="13.8" x14ac:dyDescent="0.3">
      <c r="A31" s="79">
        <v>45363</v>
      </c>
      <c r="B31" s="74" t="s">
        <v>375</v>
      </c>
      <c r="C31" s="95" t="s">
        <v>373</v>
      </c>
      <c r="D31" s="108">
        <v>20</v>
      </c>
      <c r="E31" s="82"/>
      <c r="F31" s="82"/>
      <c r="G31" s="82"/>
      <c r="H31" s="82"/>
      <c r="I31" s="82"/>
      <c r="J31" s="82"/>
      <c r="K31" s="82"/>
      <c r="L31" s="82">
        <v>20</v>
      </c>
      <c r="M31" s="82"/>
      <c r="N31" s="82"/>
      <c r="O31" s="82">
        <f t="shared" si="0"/>
        <v>0</v>
      </c>
    </row>
    <row r="32" spans="1:15" ht="13.8" x14ac:dyDescent="0.3">
      <c r="A32" s="79">
        <v>45363</v>
      </c>
      <c r="B32" s="74" t="s">
        <v>376</v>
      </c>
      <c r="C32" s="95" t="s">
        <v>373</v>
      </c>
      <c r="D32" s="108">
        <v>20</v>
      </c>
      <c r="E32" s="82"/>
      <c r="F32" s="82"/>
      <c r="G32" s="82"/>
      <c r="H32" s="82"/>
      <c r="I32" s="82"/>
      <c r="J32" s="82"/>
      <c r="K32" s="82"/>
      <c r="L32" s="82">
        <v>20</v>
      </c>
      <c r="M32" s="82"/>
      <c r="N32" s="82"/>
      <c r="O32" s="82">
        <f t="shared" si="0"/>
        <v>0</v>
      </c>
    </row>
    <row r="33" spans="1:15" ht="13.8" x14ac:dyDescent="0.3">
      <c r="A33" s="79">
        <v>45364</v>
      </c>
      <c r="B33" s="74" t="s">
        <v>334</v>
      </c>
      <c r="C33" s="95" t="s">
        <v>373</v>
      </c>
      <c r="D33" s="108">
        <v>40</v>
      </c>
      <c r="E33" s="82"/>
      <c r="F33" s="82"/>
      <c r="G33" s="82"/>
      <c r="H33" s="82"/>
      <c r="I33" s="82"/>
      <c r="J33" s="82"/>
      <c r="K33" s="82"/>
      <c r="L33" s="82">
        <v>40</v>
      </c>
      <c r="M33" s="82"/>
      <c r="N33" s="82"/>
      <c r="O33" s="82">
        <f t="shared" si="0"/>
        <v>0</v>
      </c>
    </row>
    <row r="34" spans="1:15" ht="13.8" x14ac:dyDescent="0.3">
      <c r="A34" s="79">
        <v>45364</v>
      </c>
      <c r="B34" s="74" t="s">
        <v>377</v>
      </c>
      <c r="C34" s="95" t="s">
        <v>373</v>
      </c>
      <c r="D34" s="108">
        <v>10</v>
      </c>
      <c r="E34" s="82"/>
      <c r="F34" s="82"/>
      <c r="G34" s="82"/>
      <c r="H34" s="82"/>
      <c r="I34" s="82"/>
      <c r="J34" s="82"/>
      <c r="K34" s="82"/>
      <c r="L34" s="82">
        <v>10</v>
      </c>
      <c r="M34" s="82"/>
      <c r="N34" s="82"/>
      <c r="O34" s="82">
        <f t="shared" si="0"/>
        <v>0</v>
      </c>
    </row>
    <row r="35" spans="1:15" ht="13.8" x14ac:dyDescent="0.3">
      <c r="A35" s="79">
        <v>45379</v>
      </c>
      <c r="B35" s="74" t="s">
        <v>383</v>
      </c>
      <c r="C35" s="95" t="s">
        <v>373</v>
      </c>
      <c r="D35" s="108">
        <v>40</v>
      </c>
      <c r="E35" s="82"/>
      <c r="F35" s="82"/>
      <c r="G35" s="82"/>
      <c r="H35" s="82"/>
      <c r="I35" s="82"/>
      <c r="J35" s="82"/>
      <c r="K35" s="82"/>
      <c r="L35" s="82">
        <v>40</v>
      </c>
      <c r="M35" s="82"/>
      <c r="N35" s="82"/>
      <c r="O35" s="82">
        <f t="shared" si="0"/>
        <v>0</v>
      </c>
    </row>
    <row r="36" spans="1:15" ht="13.8" x14ac:dyDescent="0.3">
      <c r="A36" s="79">
        <v>45382</v>
      </c>
      <c r="B36" s="74" t="s">
        <v>379</v>
      </c>
      <c r="C36" s="95" t="s">
        <v>378</v>
      </c>
      <c r="D36" s="108">
        <v>97.34</v>
      </c>
      <c r="E36" s="82"/>
      <c r="F36" s="82"/>
      <c r="G36" s="82">
        <v>97.34</v>
      </c>
      <c r="H36" s="82"/>
      <c r="I36" s="82"/>
      <c r="J36" s="82"/>
      <c r="K36" s="82"/>
      <c r="L36" s="82"/>
      <c r="M36" s="82"/>
      <c r="N36" s="82"/>
      <c r="O36" s="82">
        <f t="shared" si="0"/>
        <v>0</v>
      </c>
    </row>
    <row r="37" spans="1:15" ht="13.8" x14ac:dyDescent="0.3">
      <c r="A37" s="94"/>
      <c r="B37" s="74"/>
      <c r="C37" s="95"/>
      <c r="D37" s="108"/>
      <c r="E37" s="82"/>
      <c r="F37" s="108"/>
      <c r="G37" s="82"/>
      <c r="H37" s="82"/>
      <c r="I37" s="82"/>
      <c r="J37" s="82"/>
      <c r="K37" s="82"/>
      <c r="L37" s="93"/>
      <c r="M37" s="82"/>
      <c r="N37" s="82"/>
      <c r="O37" s="82" t="str">
        <f t="shared" ref="O37" si="1">IF(D37&gt;0,SUM(E37:N37)-D37,"")</f>
        <v/>
      </c>
    </row>
    <row r="38" spans="1:15" ht="13.8" x14ac:dyDescent="0.3">
      <c r="A38" s="96"/>
      <c r="B38" s="74"/>
      <c r="C38" s="76" t="s">
        <v>52</v>
      </c>
      <c r="D38" s="83">
        <f>SUM(D6:D36)</f>
        <v>47035.429999999993</v>
      </c>
      <c r="E38" s="83">
        <f t="shared" ref="E38:O38" si="2">SUM(E6:E36)</f>
        <v>35854.339999999997</v>
      </c>
      <c r="F38" s="83">
        <f t="shared" si="2"/>
        <v>0</v>
      </c>
      <c r="G38" s="83">
        <f t="shared" si="2"/>
        <v>97.34</v>
      </c>
      <c r="H38" s="83">
        <f t="shared" si="2"/>
        <v>1440</v>
      </c>
      <c r="I38" s="83">
        <f t="shared" si="2"/>
        <v>0</v>
      </c>
      <c r="J38" s="83">
        <f t="shared" si="2"/>
        <v>100</v>
      </c>
      <c r="K38" s="83">
        <f t="shared" si="2"/>
        <v>3491.58</v>
      </c>
      <c r="L38" s="83">
        <f t="shared" si="2"/>
        <v>515</v>
      </c>
      <c r="M38" s="83">
        <f t="shared" si="2"/>
        <v>0</v>
      </c>
      <c r="N38" s="83">
        <f t="shared" si="2"/>
        <v>5537.17</v>
      </c>
      <c r="O38" s="83">
        <f t="shared" si="2"/>
        <v>0</v>
      </c>
    </row>
    <row r="39" spans="1:15" ht="13.8" x14ac:dyDescent="0.3">
      <c r="A39" s="96"/>
      <c r="B39" s="74" t="s">
        <v>68</v>
      </c>
      <c r="C39" s="74" t="s">
        <v>54</v>
      </c>
      <c r="D39" s="92"/>
      <c r="E39" s="97"/>
      <c r="F39" s="97"/>
      <c r="G39" s="97"/>
      <c r="H39" s="97"/>
      <c r="I39" s="98"/>
      <c r="J39" s="98"/>
      <c r="K39" s="97"/>
      <c r="L39" s="74"/>
      <c r="M39" s="97"/>
      <c r="N39" s="74"/>
      <c r="O39" s="97"/>
    </row>
    <row r="40" spans="1:15" ht="13.8" x14ac:dyDescent="0.3">
      <c r="C40" s="74"/>
      <c r="D40" s="82"/>
    </row>
    <row r="44" spans="1:15" x14ac:dyDescent="0.25"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15" x14ac:dyDescent="0.25"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</row>
    <row r="46" spans="1:15" x14ac:dyDescent="0.25"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</row>
  </sheetData>
  <autoFilter ref="A5:O5" xr:uid="{00000000-0009-0000-0000-000001000000}"/>
  <phoneticPr fontId="0" type="noConversion"/>
  <conditionalFormatting sqref="O6:O37">
    <cfRule type="cellIs" dxfId="0" priority="1" stopIfTrue="1" operator="notEqual">
      <formula>0</formula>
    </cfRule>
  </conditionalFormatting>
  <pageMargins left="0.35433070866141736" right="0.35433070866141736" top="0.98425196850393704" bottom="0.98425196850393704" header="0.51181102362204722" footer="0.51181102362204722"/>
  <pageSetup scale="6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F23" sqref="F23"/>
    </sheetView>
  </sheetViews>
  <sheetFormatPr defaultColWidth="8.88671875" defaultRowHeight="13.2" x14ac:dyDescent="0.25"/>
  <cols>
    <col min="1" max="1" width="22.44140625" customWidth="1"/>
    <col min="2" max="2" width="27.5546875" customWidth="1"/>
    <col min="3" max="4" width="11.88671875" customWidth="1"/>
    <col min="5" max="5" width="14.44140625" customWidth="1"/>
  </cols>
  <sheetData>
    <row r="1" spans="1:5" ht="15.6" x14ac:dyDescent="0.3">
      <c r="A1" s="100" t="s">
        <v>263</v>
      </c>
      <c r="B1" s="100"/>
      <c r="C1" s="30"/>
      <c r="D1" s="31"/>
      <c r="E1" s="30"/>
    </row>
    <row r="3" spans="1:5" ht="14.4" x14ac:dyDescent="0.3">
      <c r="A3" s="160" t="s">
        <v>257</v>
      </c>
      <c r="B3" s="160" t="s">
        <v>86</v>
      </c>
      <c r="C3" s="160" t="s">
        <v>256</v>
      </c>
      <c r="D3" s="160" t="s">
        <v>88</v>
      </c>
      <c r="E3" s="161" t="s">
        <v>87</v>
      </c>
    </row>
    <row r="4" spans="1:5" ht="13.8" x14ac:dyDescent="0.3">
      <c r="A4" s="104" t="s">
        <v>264</v>
      </c>
      <c r="B4" s="103"/>
      <c r="C4" s="110"/>
      <c r="D4" s="110"/>
      <c r="E4" s="105">
        <v>7080.66</v>
      </c>
    </row>
    <row r="5" spans="1:5" ht="13.8" x14ac:dyDescent="0.3">
      <c r="A5" s="109"/>
      <c r="B5" s="103"/>
      <c r="C5" s="110"/>
      <c r="D5" s="110"/>
      <c r="E5" s="105"/>
    </row>
    <row r="6" spans="1:5" ht="13.8" x14ac:dyDescent="0.3">
      <c r="A6" s="109"/>
      <c r="B6" s="103"/>
      <c r="C6" s="110"/>
      <c r="D6" s="110"/>
      <c r="E6" s="110"/>
    </row>
    <row r="7" spans="1:5" ht="13.8" x14ac:dyDescent="0.3">
      <c r="A7" s="109" t="s">
        <v>52</v>
      </c>
      <c r="B7" s="103"/>
      <c r="C7" s="110">
        <f>SUM(C4:C6)</f>
        <v>0</v>
      </c>
      <c r="D7" s="110">
        <f>SUM(D4:D6)</f>
        <v>0</v>
      </c>
      <c r="E7" s="105">
        <f>SUM(E4+C7) - (D7)</f>
        <v>7080.66</v>
      </c>
    </row>
  </sheetData>
  <phoneticPr fontId="35" type="noConversion"/>
  <pageMargins left="0.7" right="0.7" top="1.13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ColWidth="8.88671875" defaultRowHeight="13.2" x14ac:dyDescent="0.25"/>
  <cols>
    <col min="6" max="16" width="14.109375" customWidth="1"/>
  </cols>
  <sheetData>
    <row r="1" spans="1:16" x14ac:dyDescent="0.25">
      <c r="A1" s="6" t="s">
        <v>32</v>
      </c>
    </row>
    <row r="3" spans="1:16" x14ac:dyDescent="0.25">
      <c r="A3" s="6" t="s">
        <v>235</v>
      </c>
    </row>
    <row r="5" spans="1:16" s="11" customFormat="1" x14ac:dyDescent="0.25">
      <c r="A5" s="11" t="s">
        <v>47</v>
      </c>
      <c r="F5" s="20">
        <v>40268</v>
      </c>
      <c r="G5" s="20">
        <v>40633</v>
      </c>
      <c r="H5" s="20">
        <v>40999</v>
      </c>
      <c r="I5" s="20">
        <v>41364</v>
      </c>
      <c r="J5" s="20">
        <v>41729</v>
      </c>
      <c r="K5" s="23">
        <v>42094</v>
      </c>
      <c r="L5" s="20">
        <v>42460</v>
      </c>
      <c r="M5" s="20">
        <v>42825</v>
      </c>
      <c r="N5" s="20">
        <v>43190</v>
      </c>
      <c r="O5" s="20">
        <v>43555</v>
      </c>
    </row>
    <row r="6" spans="1:16" x14ac:dyDescent="0.25">
      <c r="A6" s="11" t="s">
        <v>16</v>
      </c>
    </row>
    <row r="7" spans="1:16" x14ac:dyDescent="0.25">
      <c r="B7" t="s">
        <v>51</v>
      </c>
      <c r="F7" s="17">
        <v>0</v>
      </c>
      <c r="G7" s="17">
        <v>0</v>
      </c>
      <c r="H7" s="17">
        <v>0</v>
      </c>
      <c r="I7" s="17">
        <v>475</v>
      </c>
      <c r="J7" s="17">
        <f>I7/100*3+I7</f>
        <v>489.25</v>
      </c>
      <c r="K7" s="17">
        <f>J7/100*3+J7</f>
        <v>503.92750000000001</v>
      </c>
      <c r="L7" s="17">
        <f>K7/100*3+K7</f>
        <v>519.04532500000005</v>
      </c>
      <c r="M7" s="17">
        <f>L7/100*3+L7</f>
        <v>534.6166847500001</v>
      </c>
      <c r="N7" s="17">
        <f>M7/100*3+M7</f>
        <v>550.65518529250016</v>
      </c>
      <c r="O7" s="17">
        <v>560</v>
      </c>
      <c r="P7" s="17"/>
    </row>
    <row r="8" spans="1:16" x14ac:dyDescent="0.25">
      <c r="B8" t="s">
        <v>61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577</v>
      </c>
      <c r="M8" s="17">
        <v>577</v>
      </c>
      <c r="N8" s="17">
        <v>577</v>
      </c>
      <c r="O8" s="17">
        <v>580</v>
      </c>
      <c r="P8" s="17"/>
    </row>
    <row r="9" spans="1:16" x14ac:dyDescent="0.25"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1" t="s">
        <v>17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B11" t="s">
        <v>48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5">
      <c r="B12" s="16" t="s">
        <v>43</v>
      </c>
      <c r="F12" s="17">
        <v>55300</v>
      </c>
      <c r="G12" s="17">
        <f t="shared" ref="G12:H14" si="0">F12/100*3+F12</f>
        <v>56959</v>
      </c>
      <c r="H12" s="17">
        <f t="shared" si="0"/>
        <v>58667.77</v>
      </c>
      <c r="I12" s="17">
        <f t="shared" ref="I12:K14" si="1">H12/100*3+H12</f>
        <v>60427.803099999997</v>
      </c>
      <c r="J12" s="17">
        <f t="shared" si="1"/>
        <v>62240.637192999995</v>
      </c>
      <c r="K12" s="17">
        <f t="shared" si="1"/>
        <v>64107.856308789997</v>
      </c>
      <c r="L12" s="17">
        <f t="shared" ref="L12:N14" si="2">K12/100*3+K12</f>
        <v>66031.0919980537</v>
      </c>
      <c r="M12" s="17">
        <f t="shared" si="2"/>
        <v>68012.024757995314</v>
      </c>
      <c r="N12" s="17">
        <f t="shared" si="2"/>
        <v>70052.385500735167</v>
      </c>
      <c r="O12" s="17">
        <v>105000</v>
      </c>
      <c r="P12" s="17"/>
    </row>
    <row r="13" spans="1:16" x14ac:dyDescent="0.25">
      <c r="B13" t="s">
        <v>58</v>
      </c>
      <c r="F13" s="17">
        <v>2127</v>
      </c>
      <c r="G13" s="17">
        <f t="shared" si="0"/>
        <v>2190.81</v>
      </c>
      <c r="H13" s="17">
        <f t="shared" si="0"/>
        <v>2256.5342999999998</v>
      </c>
      <c r="I13" s="17">
        <f t="shared" si="1"/>
        <v>2324.230329</v>
      </c>
      <c r="J13" s="17">
        <f t="shared" si="1"/>
        <v>2393.9572388699999</v>
      </c>
      <c r="K13" s="17">
        <f t="shared" si="1"/>
        <v>2465.7759560361001</v>
      </c>
      <c r="L13" s="17">
        <f t="shared" si="2"/>
        <v>2539.7492347171828</v>
      </c>
      <c r="M13" s="17">
        <f t="shared" si="2"/>
        <v>2615.9417117586981</v>
      </c>
      <c r="N13" s="17">
        <f t="shared" si="2"/>
        <v>2694.4199631114593</v>
      </c>
      <c r="O13" s="17">
        <v>10000</v>
      </c>
      <c r="P13" s="17"/>
    </row>
    <row r="14" spans="1:16" x14ac:dyDescent="0.25">
      <c r="B14" t="s">
        <v>59</v>
      </c>
      <c r="F14" s="17">
        <v>500</v>
      </c>
      <c r="G14" s="17">
        <f t="shared" si="0"/>
        <v>515</v>
      </c>
      <c r="H14" s="17">
        <f t="shared" si="0"/>
        <v>530.45000000000005</v>
      </c>
      <c r="I14" s="17">
        <f t="shared" si="1"/>
        <v>546.36350000000004</v>
      </c>
      <c r="J14" s="17">
        <f t="shared" si="1"/>
        <v>562.75440500000002</v>
      </c>
      <c r="K14" s="17">
        <f t="shared" si="1"/>
        <v>579.63703714999997</v>
      </c>
      <c r="L14" s="17">
        <f t="shared" si="2"/>
        <v>597.02614826449997</v>
      </c>
      <c r="M14" s="17">
        <f t="shared" si="2"/>
        <v>614.93693271243501</v>
      </c>
      <c r="N14" s="17">
        <f t="shared" si="2"/>
        <v>633.38504069380804</v>
      </c>
      <c r="O14" s="17">
        <v>5000</v>
      </c>
      <c r="P14" s="17"/>
    </row>
    <row r="15" spans="1:16" x14ac:dyDescent="0.25">
      <c r="B15" t="s">
        <v>232</v>
      </c>
      <c r="F15" s="17"/>
      <c r="G15" s="17"/>
      <c r="H15" s="17"/>
      <c r="I15" s="17"/>
      <c r="J15" s="17"/>
      <c r="K15" s="17"/>
      <c r="L15" s="17"/>
      <c r="M15" s="17"/>
      <c r="N15" s="17"/>
      <c r="O15" s="17">
        <v>4500</v>
      </c>
      <c r="P15" s="17"/>
    </row>
    <row r="16" spans="1:16" x14ac:dyDescent="0.25">
      <c r="A16" s="11" t="s">
        <v>18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25">
      <c r="B17" t="s">
        <v>56</v>
      </c>
      <c r="F17" s="17">
        <v>376</v>
      </c>
      <c r="G17" s="17">
        <f>F17/100*3+F17</f>
        <v>387.28</v>
      </c>
      <c r="H17" s="17">
        <f>G17/100*3+G17</f>
        <v>398.89839999999998</v>
      </c>
      <c r="I17" s="17">
        <f t="shared" ref="I17:K18" si="3">H17/100*3+H17</f>
        <v>410.86535199999997</v>
      </c>
      <c r="J17" s="17">
        <f t="shared" si="3"/>
        <v>423.19131255999997</v>
      </c>
      <c r="K17" s="17">
        <f t="shared" si="3"/>
        <v>435.88705193679999</v>
      </c>
      <c r="L17" s="17">
        <f t="shared" ref="L17:N18" si="4">K17/100*3+K17</f>
        <v>448.96366349490398</v>
      </c>
      <c r="M17" s="17">
        <f t="shared" si="4"/>
        <v>462.43257339975111</v>
      </c>
      <c r="N17" s="17">
        <f t="shared" si="4"/>
        <v>476.30555060174362</v>
      </c>
      <c r="O17" s="17">
        <v>500</v>
      </c>
      <c r="P17" s="17"/>
    </row>
    <row r="18" spans="1:16" x14ac:dyDescent="0.25">
      <c r="B18" t="s">
        <v>63</v>
      </c>
      <c r="F18" s="17">
        <v>10000</v>
      </c>
      <c r="G18" s="17">
        <f>F18/100*3+F18</f>
        <v>10300</v>
      </c>
      <c r="H18" s="17">
        <f>G18/100*3+G18</f>
        <v>10609</v>
      </c>
      <c r="I18" s="17">
        <f t="shared" si="3"/>
        <v>10927.27</v>
      </c>
      <c r="J18" s="17">
        <f t="shared" si="3"/>
        <v>11255.088100000001</v>
      </c>
      <c r="K18" s="17">
        <f t="shared" si="3"/>
        <v>11592.740743</v>
      </c>
      <c r="L18" s="17">
        <f t="shared" si="4"/>
        <v>11940.52296529</v>
      </c>
      <c r="M18" s="17">
        <f t="shared" si="4"/>
        <v>12298.7386542487</v>
      </c>
      <c r="N18" s="17">
        <f t="shared" si="4"/>
        <v>12667.700813876161</v>
      </c>
      <c r="O18" s="17">
        <v>12750</v>
      </c>
      <c r="P18" s="17"/>
    </row>
    <row r="19" spans="1:16" x14ac:dyDescent="0.25">
      <c r="A19" s="11" t="s">
        <v>19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5">
      <c r="B20" t="s">
        <v>57</v>
      </c>
      <c r="F20" s="17">
        <v>800</v>
      </c>
      <c r="G20" s="17">
        <f>F20/100*3+F20</f>
        <v>824</v>
      </c>
      <c r="H20" s="17">
        <f>G20/100*3+G20</f>
        <v>848.72</v>
      </c>
      <c r="I20" s="17">
        <f t="shared" ref="I20:I26" si="5">H20/100*3+H20</f>
        <v>874.1816</v>
      </c>
      <c r="J20" s="17">
        <f t="shared" ref="J20:K27" si="6">I20/100*3+I20</f>
        <v>900.40704800000003</v>
      </c>
      <c r="K20" s="17">
        <f t="shared" si="6"/>
        <v>927.41925944000002</v>
      </c>
      <c r="L20" s="17">
        <f t="shared" ref="L20:N21" si="7">K20/100*3+K20</f>
        <v>955.24183722320004</v>
      </c>
      <c r="M20" s="17">
        <f t="shared" si="7"/>
        <v>983.89909233989601</v>
      </c>
      <c r="N20" s="17">
        <f t="shared" si="7"/>
        <v>1013.4160651100929</v>
      </c>
      <c r="O20" s="17">
        <v>1100</v>
      </c>
      <c r="P20" s="17"/>
    </row>
    <row r="21" spans="1:16" x14ac:dyDescent="0.25">
      <c r="B21" t="s">
        <v>62</v>
      </c>
      <c r="F21" s="17">
        <v>1500</v>
      </c>
      <c r="G21" s="17">
        <f>F21/100*3+F21</f>
        <v>1545</v>
      </c>
      <c r="H21" s="17">
        <f>G21/100*3+G21</f>
        <v>1591.35</v>
      </c>
      <c r="I21" s="17">
        <f t="shared" si="5"/>
        <v>1639.0904999999998</v>
      </c>
      <c r="J21" s="17">
        <f t="shared" si="6"/>
        <v>1688.2632149999997</v>
      </c>
      <c r="K21" s="17">
        <f t="shared" si="6"/>
        <v>1738.9111114499997</v>
      </c>
      <c r="L21" s="17">
        <f t="shared" si="7"/>
        <v>1791.0784447934998</v>
      </c>
      <c r="M21" s="17">
        <f t="shared" si="7"/>
        <v>1844.8107981373048</v>
      </c>
      <c r="N21" s="17">
        <f t="shared" si="7"/>
        <v>1900.155122081424</v>
      </c>
      <c r="O21" s="17">
        <v>2000</v>
      </c>
      <c r="P21" s="17"/>
    </row>
    <row r="22" spans="1:16" x14ac:dyDescent="0.25">
      <c r="B22" t="s">
        <v>44</v>
      </c>
      <c r="F22" s="17"/>
      <c r="G22" s="17">
        <v>0</v>
      </c>
      <c r="H22" s="17">
        <v>1500</v>
      </c>
      <c r="I22" s="17">
        <f t="shared" si="5"/>
        <v>1545</v>
      </c>
      <c r="J22" s="17">
        <f t="shared" si="6"/>
        <v>1591.35</v>
      </c>
      <c r="K22" s="17">
        <f t="shared" si="6"/>
        <v>1639.0904999999998</v>
      </c>
      <c r="L22" s="17">
        <f t="shared" ref="L22:O29" si="8">K22/100*3+K22</f>
        <v>1688.2632149999997</v>
      </c>
      <c r="M22" s="17">
        <f t="shared" si="8"/>
        <v>1738.9111114499997</v>
      </c>
      <c r="N22" s="17">
        <f t="shared" si="8"/>
        <v>1791.0784447934998</v>
      </c>
      <c r="O22" s="17">
        <v>10000</v>
      </c>
      <c r="P22" s="17"/>
    </row>
    <row r="23" spans="1:16" x14ac:dyDescent="0.25">
      <c r="B23" t="s">
        <v>45</v>
      </c>
      <c r="F23" s="17"/>
      <c r="G23" s="17">
        <v>0</v>
      </c>
      <c r="H23" s="17">
        <v>165</v>
      </c>
      <c r="I23" s="17">
        <f t="shared" si="5"/>
        <v>169.95</v>
      </c>
      <c r="J23" s="17">
        <f t="shared" si="6"/>
        <v>175.04849999999999</v>
      </c>
      <c r="K23" s="17">
        <f t="shared" si="6"/>
        <v>180.29995499999998</v>
      </c>
      <c r="L23" s="17">
        <f t="shared" si="8"/>
        <v>185.70895364999998</v>
      </c>
      <c r="M23" s="17">
        <f t="shared" si="8"/>
        <v>191.28022225949999</v>
      </c>
      <c r="N23" s="17">
        <f t="shared" si="8"/>
        <v>197.01862892728499</v>
      </c>
      <c r="O23" s="17">
        <v>500</v>
      </c>
      <c r="P23" s="17"/>
    </row>
    <row r="24" spans="1:16" x14ac:dyDescent="0.25">
      <c r="B24" t="s">
        <v>46</v>
      </c>
      <c r="F24" s="17"/>
      <c r="G24" s="17">
        <v>0</v>
      </c>
      <c r="H24" s="17">
        <v>250</v>
      </c>
      <c r="I24" s="17">
        <f t="shared" si="5"/>
        <v>257.5</v>
      </c>
      <c r="J24" s="17">
        <f t="shared" si="6"/>
        <v>265.22500000000002</v>
      </c>
      <c r="K24" s="17">
        <f t="shared" si="6"/>
        <v>273.18175000000002</v>
      </c>
      <c r="L24" s="17">
        <f t="shared" si="8"/>
        <v>281.37720250000001</v>
      </c>
      <c r="M24" s="17">
        <f t="shared" si="8"/>
        <v>289.81851857499998</v>
      </c>
      <c r="N24" s="17">
        <f t="shared" si="8"/>
        <v>298.51307413224998</v>
      </c>
      <c r="O24" s="17">
        <v>500</v>
      </c>
      <c r="P24" s="17"/>
    </row>
    <row r="25" spans="1:16" x14ac:dyDescent="0.25">
      <c r="B25" t="s">
        <v>55</v>
      </c>
      <c r="F25" s="17">
        <v>3500</v>
      </c>
      <c r="G25" s="17">
        <f>F25/100*3+F25</f>
        <v>3605</v>
      </c>
      <c r="H25" s="17">
        <f>G25/100*3+G25</f>
        <v>3713.15</v>
      </c>
      <c r="I25" s="17">
        <f t="shared" si="5"/>
        <v>3824.5445</v>
      </c>
      <c r="J25" s="17">
        <f t="shared" si="6"/>
        <v>3939.280835</v>
      </c>
      <c r="K25" s="17">
        <f t="shared" si="6"/>
        <v>4057.45926005</v>
      </c>
      <c r="L25" s="17">
        <f t="shared" si="8"/>
        <v>4179.1830378514996</v>
      </c>
      <c r="M25" s="17">
        <f t="shared" si="8"/>
        <v>4304.5585289870451</v>
      </c>
      <c r="N25" s="17">
        <f t="shared" si="8"/>
        <v>4433.6952848566561</v>
      </c>
      <c r="O25" s="17">
        <v>5000</v>
      </c>
      <c r="P25" s="17"/>
    </row>
    <row r="26" spans="1:16" x14ac:dyDescent="0.25">
      <c r="B26" t="s">
        <v>53</v>
      </c>
      <c r="F26" s="17">
        <v>5000</v>
      </c>
      <c r="G26" s="17">
        <f>F26/100*3+F26</f>
        <v>5150</v>
      </c>
      <c r="H26" s="17">
        <f>G26/100*3+G26</f>
        <v>5304.5</v>
      </c>
      <c r="I26" s="17">
        <f t="shared" si="5"/>
        <v>5463.6350000000002</v>
      </c>
      <c r="J26" s="17">
        <f t="shared" si="6"/>
        <v>5627.5440500000004</v>
      </c>
      <c r="K26" s="17">
        <f t="shared" si="6"/>
        <v>5796.3703715000001</v>
      </c>
      <c r="L26" s="17">
        <f t="shared" si="8"/>
        <v>5970.2614826449999</v>
      </c>
      <c r="M26" s="17">
        <f t="shared" si="8"/>
        <v>6149.3693271243501</v>
      </c>
      <c r="N26" s="17">
        <f t="shared" si="8"/>
        <v>6333.8504069380806</v>
      </c>
      <c r="O26" s="17">
        <v>15000</v>
      </c>
      <c r="P26" s="17"/>
    </row>
    <row r="27" spans="1:16" x14ac:dyDescent="0.25">
      <c r="B27" t="s">
        <v>8</v>
      </c>
      <c r="F27" s="17">
        <v>1</v>
      </c>
      <c r="G27" s="17">
        <v>1</v>
      </c>
      <c r="H27" s="17">
        <v>1</v>
      </c>
      <c r="I27" s="17">
        <v>1</v>
      </c>
      <c r="J27" s="17">
        <f t="shared" si="6"/>
        <v>1.03</v>
      </c>
      <c r="K27" s="17">
        <f t="shared" si="6"/>
        <v>1.0609</v>
      </c>
      <c r="L27" s="17">
        <f t="shared" si="8"/>
        <v>1.092727</v>
      </c>
      <c r="M27" s="17">
        <f t="shared" si="8"/>
        <v>1.1255088099999999</v>
      </c>
      <c r="N27" s="17">
        <f t="shared" si="8"/>
        <v>1.1592740742999998</v>
      </c>
      <c r="O27" s="17">
        <v>1</v>
      </c>
      <c r="P27" s="17"/>
    </row>
    <row r="28" spans="1:16" x14ac:dyDescent="0.25">
      <c r="B28" t="s">
        <v>65</v>
      </c>
      <c r="F28" s="17">
        <v>0</v>
      </c>
      <c r="G28" s="17">
        <v>0</v>
      </c>
      <c r="H28" s="17">
        <v>0</v>
      </c>
      <c r="I28" s="17">
        <v>0</v>
      </c>
      <c r="J28" s="17">
        <v>30000</v>
      </c>
      <c r="K28" s="17">
        <f>J28/100*3+J28</f>
        <v>30900</v>
      </c>
      <c r="L28" s="17">
        <f t="shared" si="8"/>
        <v>31827</v>
      </c>
      <c r="M28" s="17">
        <f t="shared" si="8"/>
        <v>32781.81</v>
      </c>
      <c r="N28" s="17">
        <f t="shared" si="8"/>
        <v>33765.264299999995</v>
      </c>
      <c r="O28" s="17">
        <f t="shared" si="8"/>
        <v>34778.222228999992</v>
      </c>
      <c r="P28" s="17"/>
    </row>
    <row r="29" spans="1:16" x14ac:dyDescent="0.25">
      <c r="B29" t="s">
        <v>66</v>
      </c>
      <c r="F29" s="17">
        <v>0</v>
      </c>
      <c r="G29" s="17">
        <v>0</v>
      </c>
      <c r="H29" s="17">
        <v>0</v>
      </c>
      <c r="I29" s="17">
        <v>0</v>
      </c>
      <c r="J29" s="17">
        <v>2000</v>
      </c>
      <c r="K29" s="17">
        <f>J29/100*3+J29</f>
        <v>2060</v>
      </c>
      <c r="L29" s="17">
        <f t="shared" si="8"/>
        <v>2121.8000000000002</v>
      </c>
      <c r="M29" s="17">
        <f t="shared" si="8"/>
        <v>2185.4540000000002</v>
      </c>
      <c r="N29" s="17">
        <f t="shared" si="8"/>
        <v>2251.0176200000001</v>
      </c>
      <c r="O29" s="17">
        <v>1500</v>
      </c>
      <c r="P29" s="17"/>
    </row>
    <row r="30" spans="1:16" x14ac:dyDescent="0.25">
      <c r="B30" t="s">
        <v>231</v>
      </c>
      <c r="F30" s="17"/>
      <c r="G30" s="17"/>
      <c r="H30" s="17"/>
      <c r="I30" s="17"/>
      <c r="J30" s="17"/>
      <c r="K30" s="17"/>
      <c r="L30" s="17"/>
      <c r="M30" s="17"/>
      <c r="N30" s="17"/>
      <c r="O30" s="17">
        <v>16000</v>
      </c>
      <c r="P30" s="17"/>
    </row>
    <row r="31" spans="1:16" x14ac:dyDescent="0.25">
      <c r="B31" t="s">
        <v>233</v>
      </c>
      <c r="F31" s="17"/>
      <c r="G31" s="17"/>
      <c r="H31" s="17"/>
      <c r="I31" s="17"/>
      <c r="J31" s="17"/>
      <c r="K31" s="17"/>
      <c r="L31" s="17"/>
      <c r="M31" s="17"/>
      <c r="N31" s="17"/>
      <c r="O31" s="17">
        <v>4500</v>
      </c>
      <c r="P31" s="17"/>
    </row>
    <row r="32" spans="1:16" x14ac:dyDescent="0.25">
      <c r="B32" t="s">
        <v>234</v>
      </c>
      <c r="F32" s="17"/>
      <c r="G32" s="17"/>
      <c r="H32" s="17"/>
      <c r="I32" s="17"/>
      <c r="J32" s="17"/>
      <c r="K32" s="17"/>
      <c r="L32" s="17"/>
      <c r="M32" s="17"/>
      <c r="N32" s="17"/>
      <c r="O32" s="17">
        <v>5000</v>
      </c>
      <c r="P32" s="17"/>
    </row>
    <row r="33" spans="1:16" x14ac:dyDescent="0.25">
      <c r="B33" t="s">
        <v>236</v>
      </c>
      <c r="F33" s="17"/>
      <c r="G33" s="17"/>
      <c r="H33" s="17"/>
      <c r="I33" s="17"/>
      <c r="J33" s="17"/>
      <c r="K33" s="17"/>
      <c r="L33" s="17"/>
      <c r="M33" s="17"/>
      <c r="N33" s="17"/>
      <c r="O33" s="17">
        <v>375</v>
      </c>
      <c r="P33" s="17"/>
    </row>
    <row r="34" spans="1:16" x14ac:dyDescent="0.25"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5">
      <c r="B35" t="s">
        <v>52</v>
      </c>
      <c r="F35" s="22">
        <f>SUM(F7:F29)</f>
        <v>79104</v>
      </c>
      <c r="G35" s="22">
        <f>SUM(G7:G29)</f>
        <v>81477.09</v>
      </c>
      <c r="H35" s="22">
        <f>SUM(H7:H29)</f>
        <v>85836.372699999993</v>
      </c>
      <c r="I35" s="22">
        <f t="shared" ref="I35:N35" si="9">SUM(I7:I29)</f>
        <v>88886.43388099999</v>
      </c>
      <c r="J35" s="22">
        <f t="shared" si="9"/>
        <v>123553.02689742998</v>
      </c>
      <c r="K35" s="22">
        <f t="shared" si="9"/>
        <v>127259.61770435289</v>
      </c>
      <c r="L35" s="22">
        <f t="shared" si="9"/>
        <v>131654.40623548348</v>
      </c>
      <c r="M35" s="22">
        <f t="shared" si="9"/>
        <v>135586.72842254801</v>
      </c>
      <c r="N35" s="22">
        <f t="shared" si="9"/>
        <v>139637.02027522447</v>
      </c>
      <c r="O35" s="22">
        <f>SUM(O7:O33)</f>
        <v>235144.22222900001</v>
      </c>
      <c r="P35" s="17"/>
    </row>
    <row r="36" spans="1:16" x14ac:dyDescent="0.25">
      <c r="L36" s="29"/>
    </row>
    <row r="39" spans="1:16" x14ac:dyDescent="0.25">
      <c r="A39" s="10"/>
    </row>
    <row r="40" spans="1:16" x14ac:dyDescent="0.25">
      <c r="A40" s="10"/>
    </row>
    <row r="41" spans="1:16" x14ac:dyDescent="0.25">
      <c r="A41" s="10"/>
    </row>
  </sheetData>
  <phoneticPr fontId="0" type="noConversion"/>
  <pageMargins left="0.75" right="0.75" top="1" bottom="1" header="0.5" footer="0.5"/>
  <pageSetup paperSize="9" orientation="portrait" horizontalDpi="4294967293" verticalDpi="429496729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BC01-1B4C-496B-B6CD-C3C8A58DA1F1}">
  <dimension ref="A2:Q182"/>
  <sheetViews>
    <sheetView topLeftCell="A153" workbookViewId="0">
      <selection activeCell="X174" sqref="X174"/>
    </sheetView>
  </sheetViews>
  <sheetFormatPr defaultColWidth="8.88671875" defaultRowHeight="14.4" x14ac:dyDescent="0.3"/>
  <cols>
    <col min="1" max="1" width="34.44140625" style="36" customWidth="1"/>
    <col min="2" max="2" width="33.88671875" style="37" hidden="1" customWidth="1"/>
    <col min="3" max="3" width="8.109375" style="38" hidden="1" customWidth="1"/>
    <col min="4" max="4" width="8.109375" style="39" hidden="1" customWidth="1"/>
    <col min="5" max="5" width="8.44140625" style="38" hidden="1" customWidth="1"/>
    <col min="6" max="6" width="8.109375" style="39" hidden="1" customWidth="1"/>
    <col min="7" max="7" width="8.109375" style="38" hidden="1" customWidth="1"/>
    <col min="8" max="8" width="8.109375" style="39" hidden="1" customWidth="1"/>
    <col min="9" max="9" width="8.109375" style="38" hidden="1" customWidth="1"/>
    <col min="10" max="10" width="8.109375" style="39" hidden="1" customWidth="1"/>
    <col min="11" max="11" width="8.44140625" style="38" hidden="1" customWidth="1"/>
    <col min="12" max="12" width="9" style="7" hidden="1" customWidth="1"/>
    <col min="13" max="13" width="10.109375" style="39" bestFit="1" customWidth="1"/>
    <col min="14" max="14" width="12.6640625" style="39" customWidth="1"/>
    <col min="15" max="17" width="0" hidden="1" customWidth="1"/>
  </cols>
  <sheetData>
    <row r="2" spans="1:17" s="35" customFormat="1" ht="28.8" x14ac:dyDescent="0.25">
      <c r="A2" s="32" t="s">
        <v>89</v>
      </c>
      <c r="B2" s="33" t="s">
        <v>90</v>
      </c>
      <c r="C2" s="32">
        <v>2016</v>
      </c>
      <c r="D2" s="32">
        <v>2016</v>
      </c>
      <c r="E2" s="32">
        <v>2017</v>
      </c>
      <c r="F2" s="32">
        <v>2017</v>
      </c>
      <c r="G2" s="32">
        <v>2018</v>
      </c>
      <c r="H2" s="32">
        <v>2018</v>
      </c>
      <c r="I2" s="32">
        <v>2019</v>
      </c>
      <c r="J2" s="32">
        <v>2019</v>
      </c>
      <c r="K2" s="32">
        <v>2020</v>
      </c>
      <c r="L2" s="32">
        <v>2020</v>
      </c>
      <c r="M2" s="34" t="s">
        <v>91</v>
      </c>
      <c r="N2" s="32">
        <v>2019</v>
      </c>
      <c r="O2" s="32">
        <v>2020</v>
      </c>
      <c r="P2" s="32">
        <v>2021</v>
      </c>
      <c r="Q2" s="32">
        <v>2022</v>
      </c>
    </row>
    <row r="3" spans="1:17" x14ac:dyDescent="0.3">
      <c r="C3" s="38" t="s">
        <v>92</v>
      </c>
      <c r="D3" s="39" t="s">
        <v>93</v>
      </c>
      <c r="E3" s="38" t="s">
        <v>92</v>
      </c>
      <c r="F3" s="39" t="s">
        <v>93</v>
      </c>
      <c r="G3" s="38" t="s">
        <v>92</v>
      </c>
      <c r="H3" s="39" t="s">
        <v>93</v>
      </c>
      <c r="I3" s="38" t="s">
        <v>92</v>
      </c>
      <c r="J3" s="39" t="s">
        <v>93</v>
      </c>
      <c r="K3" s="38" t="s">
        <v>92</v>
      </c>
      <c r="L3" s="7" t="s">
        <v>93</v>
      </c>
    </row>
    <row r="4" spans="1:17" hidden="1" x14ac:dyDescent="0.3"/>
    <row r="5" spans="1:17" x14ac:dyDescent="0.3">
      <c r="A5" s="36" t="s">
        <v>94</v>
      </c>
    </row>
    <row r="6" spans="1:17" hidden="1" x14ac:dyDescent="0.3"/>
    <row r="7" spans="1:17" ht="16.5" customHeight="1" x14ac:dyDescent="0.3">
      <c r="A7" s="40" t="s">
        <v>95</v>
      </c>
      <c r="B7" s="41" t="s">
        <v>96</v>
      </c>
      <c r="C7" s="42">
        <v>150</v>
      </c>
      <c r="K7" s="42">
        <v>150</v>
      </c>
      <c r="M7" s="39">
        <v>0</v>
      </c>
      <c r="N7" s="39">
        <v>600</v>
      </c>
    </row>
    <row r="8" spans="1:17" ht="16.5" hidden="1" customHeight="1" x14ac:dyDescent="0.3">
      <c r="B8" s="37" t="s">
        <v>97</v>
      </c>
      <c r="M8" s="39">
        <v>0</v>
      </c>
    </row>
    <row r="9" spans="1:17" hidden="1" x14ac:dyDescent="0.3">
      <c r="M9" s="39">
        <v>0</v>
      </c>
    </row>
    <row r="10" spans="1:17" ht="16.5" customHeight="1" x14ac:dyDescent="0.25">
      <c r="A10" s="43" t="s">
        <v>98</v>
      </c>
      <c r="B10" s="37" t="s">
        <v>99</v>
      </c>
      <c r="C10" s="42">
        <v>1000</v>
      </c>
      <c r="K10" s="42">
        <v>150</v>
      </c>
      <c r="M10" s="39">
        <v>0</v>
      </c>
      <c r="N10" s="39">
        <v>600</v>
      </c>
    </row>
    <row r="11" spans="1:17" ht="15" hidden="1" customHeight="1" x14ac:dyDescent="0.3">
      <c r="B11" s="37" t="s">
        <v>100</v>
      </c>
      <c r="M11" s="39">
        <v>0</v>
      </c>
    </row>
    <row r="12" spans="1:17" hidden="1" x14ac:dyDescent="0.3">
      <c r="B12" s="37" t="s">
        <v>101</v>
      </c>
      <c r="C12" s="42">
        <v>25</v>
      </c>
      <c r="M12" s="39">
        <v>0</v>
      </c>
    </row>
    <row r="13" spans="1:17" hidden="1" x14ac:dyDescent="0.3">
      <c r="B13" s="37" t="s">
        <v>102</v>
      </c>
      <c r="C13" s="42">
        <v>0</v>
      </c>
      <c r="M13" s="39">
        <v>0</v>
      </c>
    </row>
    <row r="14" spans="1:17" hidden="1" x14ac:dyDescent="0.3">
      <c r="M14" s="39">
        <v>0</v>
      </c>
    </row>
    <row r="15" spans="1:17" ht="16.5" customHeight="1" x14ac:dyDescent="0.25">
      <c r="A15" s="43" t="s">
        <v>103</v>
      </c>
      <c r="B15" s="37" t="s">
        <v>104</v>
      </c>
      <c r="C15" s="42">
        <v>0</v>
      </c>
      <c r="K15" s="42">
        <v>0</v>
      </c>
      <c r="M15" s="39">
        <v>0</v>
      </c>
      <c r="N15" s="39">
        <v>600</v>
      </c>
    </row>
    <row r="16" spans="1:17" hidden="1" x14ac:dyDescent="0.3">
      <c r="M16" s="39">
        <v>0</v>
      </c>
    </row>
    <row r="17" spans="1:14" ht="16.5" customHeight="1" x14ac:dyDescent="0.3">
      <c r="A17" s="40" t="s">
        <v>105</v>
      </c>
      <c r="B17" s="44" t="s">
        <v>106</v>
      </c>
      <c r="C17" s="45">
        <v>150</v>
      </c>
      <c r="K17" s="42">
        <v>150</v>
      </c>
      <c r="M17" s="39">
        <v>0</v>
      </c>
      <c r="N17" s="39">
        <v>500</v>
      </c>
    </row>
    <row r="18" spans="1:14" ht="21" hidden="1" customHeight="1" x14ac:dyDescent="0.3">
      <c r="M18" s="39">
        <v>0</v>
      </c>
    </row>
    <row r="19" spans="1:14" ht="16.5" customHeight="1" x14ac:dyDescent="0.3">
      <c r="A19" s="40" t="s">
        <v>107</v>
      </c>
      <c r="B19" s="44" t="s">
        <v>106</v>
      </c>
      <c r="C19" s="46">
        <v>150</v>
      </c>
      <c r="K19" s="42">
        <v>150</v>
      </c>
      <c r="M19" s="39">
        <v>0</v>
      </c>
      <c r="N19" s="39">
        <v>600</v>
      </c>
    </row>
    <row r="20" spans="1:14" hidden="1" x14ac:dyDescent="0.3">
      <c r="M20" s="39">
        <v>0</v>
      </c>
    </row>
    <row r="21" spans="1:14" ht="16.5" customHeight="1" x14ac:dyDescent="0.3">
      <c r="A21" s="40" t="s">
        <v>108</v>
      </c>
      <c r="B21" s="44" t="s">
        <v>109</v>
      </c>
      <c r="C21" s="46">
        <v>150</v>
      </c>
      <c r="K21" s="42">
        <v>150</v>
      </c>
      <c r="M21" s="39">
        <v>0</v>
      </c>
      <c r="N21" s="39">
        <v>600</v>
      </c>
    </row>
    <row r="22" spans="1:14" hidden="1" x14ac:dyDescent="0.3">
      <c r="A22" s="40"/>
      <c r="B22" s="44"/>
      <c r="M22" s="39">
        <v>0</v>
      </c>
    </row>
    <row r="23" spans="1:14" ht="16.5" customHeight="1" x14ac:dyDescent="0.3">
      <c r="A23" s="40" t="s">
        <v>110</v>
      </c>
      <c r="B23" s="37" t="s">
        <v>99</v>
      </c>
      <c r="C23" s="42">
        <v>1000</v>
      </c>
      <c r="M23" s="39">
        <v>0</v>
      </c>
      <c r="N23" s="39">
        <v>0</v>
      </c>
    </row>
    <row r="24" spans="1:14" ht="16.5" customHeight="1" x14ac:dyDescent="0.3">
      <c r="A24" s="40" t="s">
        <v>111</v>
      </c>
      <c r="C24" s="42"/>
      <c r="M24" s="39">
        <v>0</v>
      </c>
      <c r="N24" s="39">
        <v>1000</v>
      </c>
    </row>
    <row r="25" spans="1:14" x14ac:dyDescent="0.3">
      <c r="A25" s="40" t="s">
        <v>112</v>
      </c>
      <c r="B25" s="37" t="s">
        <v>113</v>
      </c>
      <c r="M25" s="47">
        <f>SUM(M7:M24)</f>
        <v>0</v>
      </c>
      <c r="N25" s="47">
        <f>SUM(N7:N24)</f>
        <v>4500</v>
      </c>
    </row>
    <row r="26" spans="1:14" hidden="1" x14ac:dyDescent="0.3">
      <c r="B26" s="44"/>
    </row>
    <row r="27" spans="1:14" x14ac:dyDescent="0.3">
      <c r="B27" s="44"/>
    </row>
    <row r="28" spans="1:14" x14ac:dyDescent="0.3">
      <c r="A28" s="36" t="s">
        <v>114</v>
      </c>
      <c r="B28" s="44"/>
    </row>
    <row r="29" spans="1:14" hidden="1" x14ac:dyDescent="0.3"/>
    <row r="30" spans="1:14" ht="26.4" x14ac:dyDescent="0.25">
      <c r="A30" s="43" t="s">
        <v>115</v>
      </c>
      <c r="B30" s="37" t="s">
        <v>116</v>
      </c>
      <c r="C30" s="42">
        <v>2000</v>
      </c>
      <c r="E30" s="42">
        <v>500</v>
      </c>
      <c r="G30" s="42">
        <v>750</v>
      </c>
      <c r="I30" s="42">
        <v>500</v>
      </c>
      <c r="K30" s="42">
        <v>750</v>
      </c>
      <c r="M30" s="38">
        <v>1</v>
      </c>
      <c r="N30" s="48">
        <v>0</v>
      </c>
    </row>
    <row r="31" spans="1:14" hidden="1" x14ac:dyDescent="0.3"/>
    <row r="32" spans="1:14" ht="16.5" customHeight="1" x14ac:dyDescent="0.3">
      <c r="A32" s="40" t="s">
        <v>117</v>
      </c>
      <c r="B32" s="37" t="s">
        <v>118</v>
      </c>
      <c r="E32" s="42">
        <v>750</v>
      </c>
      <c r="G32" s="42">
        <v>250</v>
      </c>
      <c r="I32" s="42">
        <v>250</v>
      </c>
      <c r="K32" s="42">
        <v>250</v>
      </c>
      <c r="M32" s="39">
        <v>12668</v>
      </c>
      <c r="N32" s="39">
        <v>12750</v>
      </c>
    </row>
    <row r="33" spans="1:14" ht="27.6" hidden="1" x14ac:dyDescent="0.3">
      <c r="B33" s="37" t="s">
        <v>119</v>
      </c>
      <c r="C33" s="42">
        <v>1500</v>
      </c>
    </row>
    <row r="34" spans="1:14" hidden="1" x14ac:dyDescent="0.3">
      <c r="B34" t="s">
        <v>120</v>
      </c>
      <c r="C34" s="42">
        <v>350</v>
      </c>
      <c r="I34" s="42">
        <v>350</v>
      </c>
    </row>
    <row r="35" spans="1:14" hidden="1" x14ac:dyDescent="0.3">
      <c r="B35"/>
    </row>
    <row r="36" spans="1:14" ht="33" customHeight="1" x14ac:dyDescent="0.3">
      <c r="A36" s="40" t="s">
        <v>121</v>
      </c>
      <c r="B36" s="37" t="s">
        <v>122</v>
      </c>
      <c r="E36" s="42">
        <v>1000</v>
      </c>
      <c r="I36" s="42">
        <v>1000</v>
      </c>
      <c r="M36" s="38">
        <v>0</v>
      </c>
      <c r="N36" s="48">
        <v>0</v>
      </c>
    </row>
    <row r="37" spans="1:14" hidden="1" x14ac:dyDescent="0.3">
      <c r="B37"/>
    </row>
    <row r="38" spans="1:14" ht="16.5" customHeight="1" x14ac:dyDescent="0.25">
      <c r="A38" s="43" t="s">
        <v>62</v>
      </c>
      <c r="B38" s="37" t="s">
        <v>123</v>
      </c>
      <c r="E38" s="46">
        <v>150</v>
      </c>
      <c r="M38" s="39">
        <v>1900</v>
      </c>
      <c r="N38" s="39">
        <v>2000</v>
      </c>
    </row>
    <row r="39" spans="1:14" ht="27" hidden="1" x14ac:dyDescent="0.3">
      <c r="B39" s="37" t="s">
        <v>124</v>
      </c>
      <c r="E39" s="46">
        <v>150</v>
      </c>
    </row>
    <row r="40" spans="1:14" hidden="1" x14ac:dyDescent="0.3">
      <c r="B40" s="37" t="s">
        <v>125</v>
      </c>
      <c r="E40" s="46">
        <v>300</v>
      </c>
      <c r="K40" s="42">
        <v>300</v>
      </c>
    </row>
    <row r="41" spans="1:14" hidden="1" x14ac:dyDescent="0.3"/>
    <row r="42" spans="1:14" ht="16.5" customHeight="1" x14ac:dyDescent="0.3">
      <c r="A42" s="36" t="s">
        <v>126</v>
      </c>
      <c r="B42" t="s">
        <v>127</v>
      </c>
      <c r="E42" s="46">
        <v>250</v>
      </c>
      <c r="M42" s="39">
        <v>476</v>
      </c>
      <c r="N42" s="39">
        <v>500</v>
      </c>
    </row>
    <row r="43" spans="1:14" hidden="1" x14ac:dyDescent="0.3">
      <c r="B43" t="s">
        <v>128</v>
      </c>
      <c r="E43" s="46">
        <v>450</v>
      </c>
    </row>
    <row r="44" spans="1:14" hidden="1" x14ac:dyDescent="0.3">
      <c r="B44"/>
    </row>
    <row r="45" spans="1:14" ht="27" hidden="1" x14ac:dyDescent="0.3">
      <c r="A45" s="40" t="s">
        <v>129</v>
      </c>
      <c r="B45" s="37" t="s">
        <v>130</v>
      </c>
      <c r="G45" s="49">
        <v>3000</v>
      </c>
    </row>
    <row r="46" spans="1:14" x14ac:dyDescent="0.3">
      <c r="A46" s="36" t="s">
        <v>131</v>
      </c>
      <c r="M46" s="47">
        <f>SUM(M30:M45)</f>
        <v>15045</v>
      </c>
      <c r="N46" s="47">
        <f>SUM(N30:N45)</f>
        <v>15250</v>
      </c>
    </row>
    <row r="48" spans="1:14" ht="26.4" x14ac:dyDescent="0.25">
      <c r="A48" s="43" t="s">
        <v>132</v>
      </c>
      <c r="B48" s="37" t="s">
        <v>133</v>
      </c>
      <c r="M48" s="50">
        <v>1791</v>
      </c>
      <c r="N48" s="51">
        <v>10000</v>
      </c>
    </row>
    <row r="49" spans="1:14" ht="40.200000000000003" hidden="1" x14ac:dyDescent="0.3">
      <c r="B49" s="37" t="s">
        <v>134</v>
      </c>
    </row>
    <row r="50" spans="1:14" ht="27.6" hidden="1" x14ac:dyDescent="0.3">
      <c r="B50" s="37" t="s">
        <v>135</v>
      </c>
    </row>
    <row r="52" spans="1:14" ht="26.4" x14ac:dyDescent="0.25">
      <c r="A52" s="43" t="s">
        <v>136</v>
      </c>
      <c r="B52" s="37" t="s">
        <v>137</v>
      </c>
      <c r="G52" s="46">
        <v>250</v>
      </c>
      <c r="M52" s="50">
        <v>2694</v>
      </c>
      <c r="N52" s="51">
        <v>10000</v>
      </c>
    </row>
    <row r="54" spans="1:14" x14ac:dyDescent="0.3">
      <c r="A54" s="36" t="s">
        <v>138</v>
      </c>
    </row>
    <row r="55" spans="1:14" hidden="1" x14ac:dyDescent="0.3"/>
    <row r="56" spans="1:14" ht="16.5" customHeight="1" x14ac:dyDescent="0.25">
      <c r="A56" s="43" t="s">
        <v>139</v>
      </c>
      <c r="B56" s="52" t="s">
        <v>140</v>
      </c>
      <c r="M56" s="39">
        <v>0</v>
      </c>
      <c r="N56" s="39">
        <v>1500</v>
      </c>
    </row>
    <row r="57" spans="1:14" hidden="1" x14ac:dyDescent="0.3">
      <c r="B57" t="s">
        <v>141</v>
      </c>
      <c r="D57" s="53">
        <v>300</v>
      </c>
    </row>
    <row r="58" spans="1:14" hidden="1" x14ac:dyDescent="0.3">
      <c r="B58" t="s">
        <v>142</v>
      </c>
      <c r="C58" s="42">
        <v>150</v>
      </c>
      <c r="D58" s="53">
        <v>46.25</v>
      </c>
      <c r="K58" s="42">
        <v>150</v>
      </c>
    </row>
    <row r="59" spans="1:14" hidden="1" x14ac:dyDescent="0.3">
      <c r="B59"/>
    </row>
    <row r="60" spans="1:14" ht="16.5" customHeight="1" x14ac:dyDescent="0.25">
      <c r="A60" s="43" t="s">
        <v>143</v>
      </c>
      <c r="B60" s="37" t="s">
        <v>144</v>
      </c>
      <c r="C60" s="42">
        <v>600</v>
      </c>
      <c r="D60" s="42">
        <v>335</v>
      </c>
      <c r="M60" s="39">
        <v>0</v>
      </c>
      <c r="N60" s="39">
        <v>1000</v>
      </c>
    </row>
    <row r="61" spans="1:14" hidden="1" x14ac:dyDescent="0.3">
      <c r="B61" t="s">
        <v>145</v>
      </c>
      <c r="C61" s="42">
        <v>75</v>
      </c>
    </row>
    <row r="62" spans="1:14" hidden="1" x14ac:dyDescent="0.3">
      <c r="B62" t="s">
        <v>142</v>
      </c>
      <c r="C62" s="42">
        <v>150</v>
      </c>
      <c r="D62" s="53">
        <v>46.25</v>
      </c>
      <c r="K62" s="42">
        <v>150</v>
      </c>
    </row>
    <row r="63" spans="1:14" hidden="1" x14ac:dyDescent="0.3">
      <c r="B63"/>
    </row>
    <row r="64" spans="1:14" s="52" customFormat="1" x14ac:dyDescent="0.25">
      <c r="A64" s="43" t="s">
        <v>146</v>
      </c>
      <c r="B64" s="52" t="s">
        <v>141</v>
      </c>
      <c r="C64" s="38"/>
      <c r="D64" s="42">
        <v>230</v>
      </c>
      <c r="E64" s="38"/>
      <c r="F64" s="38"/>
      <c r="G64" s="38"/>
      <c r="H64" s="38"/>
      <c r="I64" s="38"/>
      <c r="J64" s="38"/>
      <c r="K64" s="38"/>
      <c r="L64" s="54"/>
      <c r="M64" s="38">
        <v>0</v>
      </c>
      <c r="N64" s="38">
        <v>1000</v>
      </c>
    </row>
    <row r="65" spans="1:14" hidden="1" x14ac:dyDescent="0.3">
      <c r="B65" t="s">
        <v>142</v>
      </c>
      <c r="C65" s="42">
        <v>150</v>
      </c>
      <c r="D65" s="53">
        <v>46.25</v>
      </c>
      <c r="K65" s="42">
        <v>150</v>
      </c>
    </row>
    <row r="66" spans="1:14" hidden="1" x14ac:dyDescent="0.3">
      <c r="B66"/>
    </row>
    <row r="67" spans="1:14" ht="16.5" customHeight="1" x14ac:dyDescent="0.3">
      <c r="A67" s="40" t="s">
        <v>147</v>
      </c>
      <c r="B67" s="37" t="s">
        <v>148</v>
      </c>
      <c r="E67" s="46">
        <v>200</v>
      </c>
      <c r="M67" s="39">
        <v>0</v>
      </c>
      <c r="N67" s="39">
        <v>1000</v>
      </c>
    </row>
    <row r="68" spans="1:14" hidden="1" x14ac:dyDescent="0.3">
      <c r="B68" s="37" t="s">
        <v>149</v>
      </c>
    </row>
    <row r="69" spans="1:14" hidden="1" x14ac:dyDescent="0.3">
      <c r="B69" s="37" t="s">
        <v>150</v>
      </c>
    </row>
    <row r="70" spans="1:14" hidden="1" x14ac:dyDescent="0.3">
      <c r="B70" s="37" t="s">
        <v>151</v>
      </c>
      <c r="C70" s="42">
        <v>0</v>
      </c>
      <c r="G70" s="42">
        <v>0</v>
      </c>
      <c r="K70" s="42">
        <v>0</v>
      </c>
    </row>
    <row r="71" spans="1:14" hidden="1" x14ac:dyDescent="0.3"/>
    <row r="72" spans="1:14" x14ac:dyDescent="0.3">
      <c r="A72" s="40" t="s">
        <v>152</v>
      </c>
      <c r="B72" s="52" t="s">
        <v>153</v>
      </c>
      <c r="M72" s="39">
        <v>0</v>
      </c>
      <c r="N72" s="39">
        <v>0</v>
      </c>
    </row>
    <row r="73" spans="1:14" x14ac:dyDescent="0.3">
      <c r="A73" s="36" t="s">
        <v>154</v>
      </c>
      <c r="B73" t="s">
        <v>155</v>
      </c>
      <c r="C73" s="49">
        <v>0</v>
      </c>
      <c r="D73" s="55">
        <v>0</v>
      </c>
      <c r="M73" s="47">
        <f>SUM(M56:M72)</f>
        <v>0</v>
      </c>
      <c r="N73" s="47">
        <f>SUM(N56:N72)</f>
        <v>4500</v>
      </c>
    </row>
    <row r="74" spans="1:14" hidden="1" x14ac:dyDescent="0.3">
      <c r="B74" t="s">
        <v>149</v>
      </c>
    </row>
    <row r="75" spans="1:14" hidden="1" x14ac:dyDescent="0.3">
      <c r="B75" t="s">
        <v>156</v>
      </c>
      <c r="C75" s="49">
        <v>0</v>
      </c>
      <c r="D75" s="55">
        <v>0</v>
      </c>
      <c r="K75" s="49">
        <v>0</v>
      </c>
    </row>
    <row r="76" spans="1:14" ht="27" hidden="1" x14ac:dyDescent="0.3">
      <c r="B76" s="37" t="s">
        <v>157</v>
      </c>
      <c r="C76" s="49">
        <v>0</v>
      </c>
      <c r="D76" s="49">
        <v>0</v>
      </c>
    </row>
    <row r="77" spans="1:14" hidden="1" x14ac:dyDescent="0.3"/>
    <row r="79" spans="1:14" x14ac:dyDescent="0.3">
      <c r="A79" s="40" t="s">
        <v>158</v>
      </c>
      <c r="B79" s="44" t="s">
        <v>159</v>
      </c>
      <c r="E79" s="46">
        <v>200</v>
      </c>
      <c r="M79" s="47">
        <v>633</v>
      </c>
      <c r="N79" s="56">
        <v>5000</v>
      </c>
    </row>
    <row r="80" spans="1:14" ht="16.5" customHeight="1" x14ac:dyDescent="0.3"/>
    <row r="81" spans="1:14" ht="34.5" customHeight="1" x14ac:dyDescent="0.25">
      <c r="A81" s="57" t="s">
        <v>160</v>
      </c>
      <c r="B81" s="37" t="s">
        <v>161</v>
      </c>
      <c r="E81" s="46">
        <v>500</v>
      </c>
      <c r="M81" s="38">
        <v>0</v>
      </c>
      <c r="N81" s="58">
        <v>0</v>
      </c>
    </row>
    <row r="82" spans="1:14" hidden="1" x14ac:dyDescent="0.3">
      <c r="B82" s="37" t="s">
        <v>162</v>
      </c>
      <c r="G82" s="46">
        <v>150</v>
      </c>
      <c r="K82" s="46">
        <v>150</v>
      </c>
    </row>
    <row r="83" spans="1:14" hidden="1" x14ac:dyDescent="0.3">
      <c r="B83" t="s">
        <v>163</v>
      </c>
      <c r="G83" s="46">
        <v>0</v>
      </c>
      <c r="K83" s="46">
        <v>100</v>
      </c>
    </row>
    <row r="84" spans="1:14" ht="16.5" customHeight="1" x14ac:dyDescent="0.3"/>
    <row r="85" spans="1:14" ht="29.25" customHeight="1" x14ac:dyDescent="0.25">
      <c r="A85" s="57" t="s">
        <v>164</v>
      </c>
      <c r="B85" s="44" t="s">
        <v>165</v>
      </c>
      <c r="M85" s="50">
        <v>33765</v>
      </c>
      <c r="N85" s="59">
        <v>0</v>
      </c>
    </row>
    <row r="86" spans="1:14" hidden="1" x14ac:dyDescent="0.3"/>
    <row r="87" spans="1:14" ht="16.5" customHeight="1" x14ac:dyDescent="0.3">
      <c r="A87" s="40" t="s">
        <v>166</v>
      </c>
      <c r="B87" s="44" t="s">
        <v>167</v>
      </c>
    </row>
    <row r="88" spans="1:14" x14ac:dyDescent="0.3">
      <c r="B88" t="s">
        <v>168</v>
      </c>
      <c r="E88" s="46">
        <v>250</v>
      </c>
      <c r="G88" s="46">
        <v>250</v>
      </c>
      <c r="K88" s="46">
        <v>250</v>
      </c>
    </row>
    <row r="89" spans="1:14" hidden="1" x14ac:dyDescent="0.3">
      <c r="G89" s="60"/>
    </row>
    <row r="90" spans="1:14" ht="30" customHeight="1" x14ac:dyDescent="0.25">
      <c r="A90" s="57" t="s">
        <v>169</v>
      </c>
      <c r="B90" s="37" t="s">
        <v>170</v>
      </c>
      <c r="E90" s="46">
        <v>250</v>
      </c>
      <c r="I90" s="46">
        <v>250</v>
      </c>
      <c r="M90" s="50">
        <v>6334</v>
      </c>
      <c r="N90" s="51">
        <v>15000</v>
      </c>
    </row>
    <row r="92" spans="1:14" x14ac:dyDescent="0.3">
      <c r="A92" s="36" t="s">
        <v>171</v>
      </c>
    </row>
    <row r="93" spans="1:14" hidden="1" x14ac:dyDescent="0.3"/>
    <row r="94" spans="1:14" ht="16.5" customHeight="1" x14ac:dyDescent="0.25">
      <c r="A94" s="57" t="s">
        <v>172</v>
      </c>
      <c r="B94" s="37" t="s">
        <v>173</v>
      </c>
      <c r="E94" s="46">
        <v>200</v>
      </c>
      <c r="M94" s="39">
        <v>0</v>
      </c>
      <c r="N94" s="39">
        <v>2000</v>
      </c>
    </row>
    <row r="95" spans="1:14" hidden="1" x14ac:dyDescent="0.3"/>
    <row r="96" spans="1:14" ht="16.5" customHeight="1" x14ac:dyDescent="0.25">
      <c r="A96" s="57" t="s">
        <v>174</v>
      </c>
      <c r="B96" s="37" t="s">
        <v>173</v>
      </c>
      <c r="E96" s="46">
        <v>200</v>
      </c>
      <c r="M96" s="39">
        <v>0</v>
      </c>
      <c r="N96" s="39">
        <v>2000</v>
      </c>
    </row>
    <row r="97" spans="1:14" hidden="1" x14ac:dyDescent="0.3"/>
    <row r="98" spans="1:14" ht="16.5" customHeight="1" x14ac:dyDescent="0.25">
      <c r="A98" s="57" t="s">
        <v>175</v>
      </c>
      <c r="B98" s="37" t="s">
        <v>173</v>
      </c>
      <c r="E98" s="46">
        <v>200</v>
      </c>
      <c r="M98" s="39">
        <v>0</v>
      </c>
      <c r="N98" s="39">
        <v>2000</v>
      </c>
    </row>
    <row r="99" spans="1:14" hidden="1" x14ac:dyDescent="0.3"/>
    <row r="100" spans="1:14" ht="16.5" customHeight="1" x14ac:dyDescent="0.3">
      <c r="A100" s="40" t="s">
        <v>176</v>
      </c>
      <c r="B100" s="37" t="s">
        <v>173</v>
      </c>
      <c r="E100" s="46">
        <v>200</v>
      </c>
      <c r="M100" s="39">
        <v>0</v>
      </c>
      <c r="N100" s="39">
        <v>2000</v>
      </c>
    </row>
    <row r="101" spans="1:14" hidden="1" x14ac:dyDescent="0.3">
      <c r="A101" s="40"/>
    </row>
    <row r="102" spans="1:14" ht="16.5" customHeight="1" x14ac:dyDescent="0.3">
      <c r="A102" s="40" t="s">
        <v>177</v>
      </c>
      <c r="B102" s="37" t="s">
        <v>178</v>
      </c>
      <c r="E102" s="46">
        <v>200</v>
      </c>
      <c r="M102" s="39">
        <v>0</v>
      </c>
      <c r="N102" s="39">
        <v>2000</v>
      </c>
    </row>
    <row r="103" spans="1:14" hidden="1" x14ac:dyDescent="0.3">
      <c r="A103" s="40"/>
    </row>
    <row r="104" spans="1:14" x14ac:dyDescent="0.3">
      <c r="A104" s="40" t="s">
        <v>179</v>
      </c>
      <c r="B104" s="44" t="s">
        <v>180</v>
      </c>
      <c r="C104" s="42">
        <v>100</v>
      </c>
      <c r="M104" s="39">
        <v>0</v>
      </c>
      <c r="N104" s="39">
        <v>2000</v>
      </c>
    </row>
    <row r="105" spans="1:14" hidden="1" x14ac:dyDescent="0.3">
      <c r="A105" s="40"/>
    </row>
    <row r="106" spans="1:14" x14ac:dyDescent="0.3">
      <c r="A106" s="40" t="s">
        <v>181</v>
      </c>
      <c r="B106" s="44" t="s">
        <v>182</v>
      </c>
      <c r="G106" s="46">
        <v>200</v>
      </c>
      <c r="M106" s="39">
        <v>0</v>
      </c>
      <c r="N106" s="39">
        <v>2000</v>
      </c>
    </row>
    <row r="107" spans="1:14" hidden="1" x14ac:dyDescent="0.3">
      <c r="A107" s="40"/>
    </row>
    <row r="108" spans="1:14" x14ac:dyDescent="0.3">
      <c r="A108" s="40" t="s">
        <v>183</v>
      </c>
      <c r="B108" s="37" t="s">
        <v>182</v>
      </c>
      <c r="G108" s="46">
        <v>200</v>
      </c>
      <c r="M108" s="39">
        <v>0</v>
      </c>
      <c r="N108" s="39">
        <v>2000</v>
      </c>
    </row>
    <row r="109" spans="1:14" hidden="1" x14ac:dyDescent="0.3">
      <c r="A109" s="40"/>
      <c r="G109" s="46"/>
    </row>
    <row r="110" spans="1:14" x14ac:dyDescent="0.25">
      <c r="A110" s="57" t="s">
        <v>184</v>
      </c>
      <c r="B110" s="44"/>
      <c r="D110" s="38"/>
      <c r="F110" s="38"/>
      <c r="H110" s="38"/>
      <c r="J110" s="38"/>
      <c r="L110" s="54"/>
      <c r="M110" s="50">
        <f>SUM(M94:M109)</f>
        <v>0</v>
      </c>
      <c r="N110" s="51">
        <f>SUM(N94:N109)</f>
        <v>16000</v>
      </c>
    </row>
    <row r="112" spans="1:14" x14ac:dyDescent="0.3">
      <c r="A112" s="36" t="s">
        <v>185</v>
      </c>
    </row>
    <row r="113" spans="1:14" hidden="1" x14ac:dyDescent="0.3"/>
    <row r="114" spans="1:14" x14ac:dyDescent="0.3">
      <c r="A114" s="40" t="s">
        <v>186</v>
      </c>
      <c r="B114" s="44" t="s">
        <v>187</v>
      </c>
      <c r="G114" s="46">
        <v>150</v>
      </c>
      <c r="M114" s="39">
        <v>299</v>
      </c>
      <c r="N114" s="39">
        <v>500</v>
      </c>
    </row>
    <row r="115" spans="1:14" hidden="1" x14ac:dyDescent="0.3"/>
    <row r="116" spans="1:14" x14ac:dyDescent="0.3">
      <c r="A116" s="40" t="s">
        <v>188</v>
      </c>
      <c r="B116" s="44" t="s">
        <v>189</v>
      </c>
      <c r="M116" s="39">
        <v>4434</v>
      </c>
      <c r="N116" s="39">
        <v>5000</v>
      </c>
    </row>
    <row r="117" spans="1:14" x14ac:dyDescent="0.3">
      <c r="A117" s="36" t="s">
        <v>190</v>
      </c>
      <c r="M117" s="47">
        <f>SUM(M114:M116)</f>
        <v>4733</v>
      </c>
      <c r="N117" s="47">
        <f>SUM(N114:N116)</f>
        <v>5500</v>
      </c>
    </row>
    <row r="119" spans="1:14" x14ac:dyDescent="0.3">
      <c r="A119" s="40" t="s">
        <v>191</v>
      </c>
    </row>
    <row r="120" spans="1:14" hidden="1" x14ac:dyDescent="0.3">
      <c r="A120" s="40"/>
    </row>
    <row r="121" spans="1:14" x14ac:dyDescent="0.3">
      <c r="A121" s="40" t="s">
        <v>192</v>
      </c>
      <c r="B121" s="44" t="s">
        <v>193</v>
      </c>
      <c r="E121" s="49">
        <v>25</v>
      </c>
      <c r="M121" s="39">
        <v>0</v>
      </c>
      <c r="N121" s="39">
        <v>100</v>
      </c>
    </row>
    <row r="122" spans="1:14" hidden="1" x14ac:dyDescent="0.3">
      <c r="A122" s="40"/>
    </row>
    <row r="123" spans="1:14" x14ac:dyDescent="0.3">
      <c r="A123" s="40" t="s">
        <v>194</v>
      </c>
      <c r="B123" s="37" t="s">
        <v>193</v>
      </c>
      <c r="E123" s="49">
        <v>25</v>
      </c>
      <c r="M123" s="39">
        <v>0</v>
      </c>
      <c r="N123" s="39">
        <v>100</v>
      </c>
    </row>
    <row r="124" spans="1:14" hidden="1" x14ac:dyDescent="0.3">
      <c r="A124" s="40"/>
    </row>
    <row r="125" spans="1:14" x14ac:dyDescent="0.3">
      <c r="A125" s="40" t="s">
        <v>195</v>
      </c>
      <c r="B125" s="37" t="s">
        <v>193</v>
      </c>
      <c r="E125" s="49">
        <v>25</v>
      </c>
      <c r="M125" s="39">
        <v>0</v>
      </c>
      <c r="N125" s="39">
        <v>100</v>
      </c>
    </row>
    <row r="126" spans="1:14" hidden="1" x14ac:dyDescent="0.3">
      <c r="A126" s="40"/>
    </row>
    <row r="127" spans="1:14" x14ac:dyDescent="0.3">
      <c r="A127" s="40" t="s">
        <v>196</v>
      </c>
      <c r="B127" s="37" t="s">
        <v>193</v>
      </c>
      <c r="E127" s="49">
        <v>10</v>
      </c>
      <c r="M127" s="39">
        <v>0</v>
      </c>
      <c r="N127" s="39">
        <v>75</v>
      </c>
    </row>
    <row r="128" spans="1:14" x14ac:dyDescent="0.3">
      <c r="A128" s="40" t="s">
        <v>197</v>
      </c>
      <c r="M128" s="47">
        <f>SUM(M121:M127)</f>
        <v>0</v>
      </c>
      <c r="N128" s="47">
        <f>SUM(N121:N127)</f>
        <v>375</v>
      </c>
    </row>
    <row r="129" spans="1:14" x14ac:dyDescent="0.3">
      <c r="A129" s="40"/>
    </row>
    <row r="130" spans="1:14" x14ac:dyDescent="0.3">
      <c r="A130" s="40" t="s">
        <v>198</v>
      </c>
      <c r="M130" s="47">
        <v>70052</v>
      </c>
      <c r="N130" s="47">
        <v>105000</v>
      </c>
    </row>
    <row r="131" spans="1:14" x14ac:dyDescent="0.3">
      <c r="A131" s="40"/>
    </row>
    <row r="132" spans="1:14" hidden="1" x14ac:dyDescent="0.3">
      <c r="A132" s="40" t="s">
        <v>199</v>
      </c>
      <c r="B132" s="44" t="s">
        <v>200</v>
      </c>
    </row>
    <row r="133" spans="1:14" hidden="1" x14ac:dyDescent="0.3">
      <c r="A133" s="40"/>
    </row>
    <row r="134" spans="1:14" hidden="1" x14ac:dyDescent="0.3">
      <c r="A134" s="40" t="s">
        <v>201</v>
      </c>
      <c r="B134" s="44" t="s">
        <v>200</v>
      </c>
    </row>
    <row r="135" spans="1:14" hidden="1" x14ac:dyDescent="0.3">
      <c r="A135" s="40"/>
    </row>
    <row r="136" spans="1:14" hidden="1" x14ac:dyDescent="0.3">
      <c r="A136" s="40" t="s">
        <v>202</v>
      </c>
      <c r="B136" s="44" t="s">
        <v>203</v>
      </c>
    </row>
    <row r="137" spans="1:14" hidden="1" x14ac:dyDescent="0.3">
      <c r="A137" s="40"/>
    </row>
    <row r="138" spans="1:14" hidden="1" x14ac:dyDescent="0.3">
      <c r="A138" s="40" t="s">
        <v>204</v>
      </c>
      <c r="B138" s="44" t="s">
        <v>200</v>
      </c>
    </row>
    <row r="139" spans="1:14" ht="13.2" hidden="1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4" ht="28.8" hidden="1" x14ac:dyDescent="0.3">
      <c r="A140" s="40" t="s">
        <v>205</v>
      </c>
      <c r="B140" s="44" t="s">
        <v>200</v>
      </c>
    </row>
    <row r="141" spans="1:14" hidden="1" x14ac:dyDescent="0.3">
      <c r="A141" s="40"/>
    </row>
    <row r="142" spans="1:14" x14ac:dyDescent="0.3">
      <c r="A142" s="40" t="s">
        <v>206</v>
      </c>
      <c r="M142" s="39">
        <v>0</v>
      </c>
      <c r="N142" s="39">
        <v>250</v>
      </c>
    </row>
    <row r="143" spans="1:14" hidden="1" x14ac:dyDescent="0.3">
      <c r="A143" s="40"/>
      <c r="N143" s="39">
        <v>250</v>
      </c>
    </row>
    <row r="144" spans="1:14" x14ac:dyDescent="0.3">
      <c r="A144" s="40" t="s">
        <v>207</v>
      </c>
      <c r="B144" s="44" t="s">
        <v>208</v>
      </c>
      <c r="K144" s="49">
        <v>50</v>
      </c>
      <c r="M144" s="39">
        <v>0</v>
      </c>
      <c r="N144" s="39">
        <v>250</v>
      </c>
    </row>
    <row r="145" spans="1:14" hidden="1" x14ac:dyDescent="0.3">
      <c r="A145" s="40"/>
      <c r="B145" s="44"/>
      <c r="N145" s="39">
        <v>250</v>
      </c>
    </row>
    <row r="146" spans="1:14" x14ac:dyDescent="0.3">
      <c r="A146" s="40" t="s">
        <v>209</v>
      </c>
      <c r="B146" s="44" t="s">
        <v>208</v>
      </c>
      <c r="K146" s="49">
        <v>50</v>
      </c>
      <c r="M146" s="39">
        <v>0</v>
      </c>
      <c r="N146" s="39">
        <v>250</v>
      </c>
    </row>
    <row r="147" spans="1:14" hidden="1" x14ac:dyDescent="0.3">
      <c r="A147" s="40"/>
      <c r="B147" s="44"/>
      <c r="N147" s="39">
        <v>250</v>
      </c>
    </row>
    <row r="148" spans="1:14" x14ac:dyDescent="0.3">
      <c r="A148" s="40" t="s">
        <v>210</v>
      </c>
      <c r="B148" s="44" t="s">
        <v>208</v>
      </c>
      <c r="K148" s="49">
        <v>50</v>
      </c>
      <c r="M148" s="39">
        <v>0</v>
      </c>
      <c r="N148" s="39">
        <v>250</v>
      </c>
    </row>
    <row r="149" spans="1:14" hidden="1" x14ac:dyDescent="0.3">
      <c r="A149" s="40"/>
      <c r="B149" s="44"/>
      <c r="N149" s="39">
        <v>250</v>
      </c>
    </row>
    <row r="150" spans="1:14" x14ac:dyDescent="0.3">
      <c r="A150" s="40" t="s">
        <v>211</v>
      </c>
      <c r="B150" s="44" t="s">
        <v>208</v>
      </c>
      <c r="K150" s="49">
        <v>50</v>
      </c>
      <c r="M150" s="39">
        <v>0</v>
      </c>
      <c r="N150" s="39">
        <v>250</v>
      </c>
    </row>
    <row r="151" spans="1:14" hidden="1" x14ac:dyDescent="0.3">
      <c r="A151" s="40"/>
      <c r="B151" s="44"/>
      <c r="N151" s="39">
        <v>250</v>
      </c>
    </row>
    <row r="152" spans="1:14" x14ac:dyDescent="0.3">
      <c r="A152" s="40" t="s">
        <v>212</v>
      </c>
      <c r="B152" s="44" t="s">
        <v>208</v>
      </c>
      <c r="K152" s="49">
        <v>50</v>
      </c>
      <c r="M152" s="39">
        <v>0</v>
      </c>
      <c r="N152" s="39">
        <v>250</v>
      </c>
    </row>
    <row r="153" spans="1:14" x14ac:dyDescent="0.3">
      <c r="A153" s="40" t="s">
        <v>213</v>
      </c>
      <c r="B153" s="44" t="s">
        <v>208</v>
      </c>
      <c r="K153" s="49">
        <v>50</v>
      </c>
      <c r="M153" s="39">
        <v>0</v>
      </c>
      <c r="N153" s="39">
        <v>250</v>
      </c>
    </row>
    <row r="154" spans="1:14" hidden="1" x14ac:dyDescent="0.3">
      <c r="A154" s="40"/>
      <c r="B154" s="44"/>
      <c r="N154" s="39">
        <v>250</v>
      </c>
    </row>
    <row r="155" spans="1:14" x14ac:dyDescent="0.3">
      <c r="A155" s="40" t="s">
        <v>214</v>
      </c>
      <c r="B155" s="44" t="s">
        <v>208</v>
      </c>
      <c r="K155" s="49">
        <v>50</v>
      </c>
      <c r="M155" s="39">
        <v>0</v>
      </c>
      <c r="N155" s="39">
        <v>250</v>
      </c>
    </row>
    <row r="156" spans="1:14" hidden="1" x14ac:dyDescent="0.3">
      <c r="A156" s="40"/>
      <c r="B156" s="44"/>
      <c r="N156" s="39">
        <v>250</v>
      </c>
    </row>
    <row r="157" spans="1:14" x14ac:dyDescent="0.3">
      <c r="A157" s="40" t="s">
        <v>215</v>
      </c>
      <c r="B157" s="44" t="s">
        <v>208</v>
      </c>
      <c r="K157" s="49">
        <v>50</v>
      </c>
      <c r="M157" s="39">
        <v>0</v>
      </c>
      <c r="N157" s="39">
        <v>250</v>
      </c>
    </row>
    <row r="158" spans="1:14" hidden="1" x14ac:dyDescent="0.3">
      <c r="A158" s="40"/>
      <c r="B158" s="44"/>
      <c r="N158" s="39">
        <v>250</v>
      </c>
    </row>
    <row r="159" spans="1:14" x14ac:dyDescent="0.3">
      <c r="A159" s="40" t="s">
        <v>216</v>
      </c>
      <c r="B159" s="44" t="s">
        <v>208</v>
      </c>
      <c r="K159" s="49">
        <v>50</v>
      </c>
      <c r="M159" s="39">
        <v>0</v>
      </c>
      <c r="N159" s="39">
        <v>250</v>
      </c>
    </row>
    <row r="160" spans="1:14" hidden="1" x14ac:dyDescent="0.3">
      <c r="A160" s="40"/>
      <c r="B160" s="44"/>
      <c r="N160" s="39">
        <v>250</v>
      </c>
    </row>
    <row r="161" spans="1:14" ht="28.8" x14ac:dyDescent="0.3">
      <c r="A161" s="40" t="s">
        <v>217</v>
      </c>
      <c r="B161" s="44" t="s">
        <v>208</v>
      </c>
      <c r="K161" s="49">
        <v>50</v>
      </c>
      <c r="M161" s="39">
        <v>0</v>
      </c>
      <c r="N161" s="39">
        <v>250</v>
      </c>
    </row>
    <row r="162" spans="1:14" hidden="1" x14ac:dyDescent="0.3">
      <c r="A162" s="40"/>
    </row>
    <row r="163" spans="1:14" hidden="1" x14ac:dyDescent="0.3">
      <c r="A163" s="40"/>
    </row>
    <row r="164" spans="1:14" x14ac:dyDescent="0.3">
      <c r="A164" s="36" t="s">
        <v>218</v>
      </c>
      <c r="M164" s="47">
        <f>SUM(M142:M163)</f>
        <v>0</v>
      </c>
      <c r="N164" s="56">
        <f>SUM(N142:N163)</f>
        <v>5000</v>
      </c>
    </row>
    <row r="166" spans="1:14" x14ac:dyDescent="0.3">
      <c r="A166" s="36" t="s">
        <v>219</v>
      </c>
    </row>
    <row r="167" spans="1:14" x14ac:dyDescent="0.3">
      <c r="A167" s="36" t="s">
        <v>51</v>
      </c>
      <c r="M167" s="39">
        <v>551</v>
      </c>
      <c r="N167" s="39">
        <v>560</v>
      </c>
    </row>
    <row r="168" spans="1:14" x14ac:dyDescent="0.3">
      <c r="A168" s="36" t="s">
        <v>61</v>
      </c>
      <c r="M168" s="39">
        <v>577</v>
      </c>
      <c r="N168" s="39">
        <v>580</v>
      </c>
    </row>
    <row r="169" spans="1:14" x14ac:dyDescent="0.3">
      <c r="A169" s="36" t="s">
        <v>220</v>
      </c>
      <c r="M169" s="39">
        <v>1013</v>
      </c>
      <c r="N169" s="39">
        <v>1100</v>
      </c>
    </row>
    <row r="170" spans="1:14" x14ac:dyDescent="0.3">
      <c r="A170" s="36" t="s">
        <v>221</v>
      </c>
      <c r="M170" s="39">
        <v>197</v>
      </c>
      <c r="N170" s="39">
        <v>500</v>
      </c>
    </row>
    <row r="171" spans="1:14" x14ac:dyDescent="0.3">
      <c r="A171" s="36" t="s">
        <v>222</v>
      </c>
      <c r="M171" s="39">
        <v>2251</v>
      </c>
      <c r="N171" s="39">
        <v>1500</v>
      </c>
    </row>
    <row r="172" spans="1:14" x14ac:dyDescent="0.3">
      <c r="A172" s="36" t="s">
        <v>223</v>
      </c>
      <c r="M172" s="47">
        <f>SUM(M167:M171)</f>
        <v>4589</v>
      </c>
      <c r="N172" s="47">
        <f>SUM(N167:N171)</f>
        <v>4240</v>
      </c>
    </row>
    <row r="174" spans="1:14" s="36" customFormat="1" ht="28.8" x14ac:dyDescent="0.3">
      <c r="A174" s="40" t="s">
        <v>224</v>
      </c>
      <c r="B174" s="40"/>
      <c r="C174" s="61">
        <f>SUM(C7:C164)</f>
        <v>7700</v>
      </c>
      <c r="D174" s="62"/>
      <c r="E174" s="61">
        <f>SUM(E7:E164)</f>
        <v>6035</v>
      </c>
      <c r="F174" s="62"/>
      <c r="G174" s="61">
        <f>SUM(G4:G164)</f>
        <v>5200</v>
      </c>
      <c r="H174" s="62"/>
      <c r="I174" s="61">
        <f>SUM(I7:I164)</f>
        <v>2350</v>
      </c>
      <c r="J174" s="62"/>
      <c r="K174" s="61">
        <f>SUM(K7:K164)</f>
        <v>3500</v>
      </c>
      <c r="L174" s="63"/>
      <c r="M174" s="47">
        <f>M25+M46+M48+M52+M73+M79+M85+M90+M110+M117+M128+M130+M164+M172</f>
        <v>139636</v>
      </c>
      <c r="N174" s="47">
        <f>N25+N46+N48+N52+N73+N79+N85+N90+N110+N117+N128+N130+N164+N172</f>
        <v>200365</v>
      </c>
    </row>
    <row r="175" spans="1:14" s="36" customFormat="1" x14ac:dyDescent="0.3">
      <c r="A175" s="40" t="s">
        <v>225</v>
      </c>
      <c r="B175" s="40"/>
      <c r="C175" s="61"/>
      <c r="D175" s="62"/>
      <c r="E175" s="61"/>
      <c r="F175" s="62"/>
      <c r="G175" s="61"/>
      <c r="H175" s="62"/>
      <c r="I175" s="61"/>
      <c r="J175" s="62"/>
      <c r="K175" s="61"/>
      <c r="L175" s="63"/>
      <c r="M175" s="62">
        <v>137386</v>
      </c>
      <c r="N175" s="62">
        <v>137386</v>
      </c>
    </row>
    <row r="176" spans="1:14" s="36" customFormat="1" hidden="1" x14ac:dyDescent="0.3">
      <c r="A176" s="37" t="s">
        <v>226</v>
      </c>
      <c r="B176" s="40"/>
      <c r="C176" s="61"/>
      <c r="D176" s="62"/>
      <c r="E176" s="61"/>
      <c r="F176" s="62"/>
      <c r="G176" s="61"/>
      <c r="H176" s="62"/>
      <c r="I176" s="61"/>
      <c r="J176" s="62"/>
      <c r="K176" s="61"/>
      <c r="L176" s="63"/>
      <c r="M176" s="62"/>
      <c r="N176" s="62"/>
    </row>
    <row r="177" spans="1:14" s="36" customFormat="1" x14ac:dyDescent="0.3">
      <c r="B177" s="40"/>
      <c r="C177" s="61"/>
      <c r="D177" s="62"/>
      <c r="E177" s="61"/>
      <c r="F177" s="62"/>
      <c r="G177" s="61"/>
      <c r="H177" s="62"/>
      <c r="I177" s="61"/>
      <c r="J177" s="62"/>
      <c r="K177" s="61"/>
      <c r="L177" s="63"/>
      <c r="M177" s="62"/>
      <c r="N177" s="62"/>
    </row>
    <row r="178" spans="1:14" s="36" customFormat="1" hidden="1" x14ac:dyDescent="0.3">
      <c r="A178" s="64" t="s">
        <v>227</v>
      </c>
      <c r="B178" s="40"/>
      <c r="C178" s="65">
        <f>C7+C10+C12+C13+C15+F17+C23+C30+C33+C34+C58+C60+C61+C62+C65+C70+C104</f>
        <v>7250</v>
      </c>
      <c r="E178" s="65">
        <f>E30+E32+E36</f>
        <v>2250</v>
      </c>
      <c r="F178" s="62"/>
      <c r="G178" s="65">
        <f>G30+G32+G70</f>
        <v>1000</v>
      </c>
      <c r="H178" s="62"/>
      <c r="I178" s="65">
        <f>I30+I32+I34+I36</f>
        <v>2100</v>
      </c>
      <c r="J178" s="62"/>
      <c r="K178" s="65">
        <f>K70+K65+K62+K58+K40+K32+K30+K21+K19+K17+K15+K10+K7</f>
        <v>2500</v>
      </c>
      <c r="L178" s="63"/>
      <c r="M178" s="62"/>
      <c r="N178" s="62"/>
    </row>
    <row r="179" spans="1:14" hidden="1" x14ac:dyDescent="0.3">
      <c r="A179" s="66" t="s">
        <v>228</v>
      </c>
      <c r="D179" s="67">
        <f>D57+D58+D60+D62+D64+D65</f>
        <v>1003.75</v>
      </c>
      <c r="I179" s="68"/>
    </row>
    <row r="180" spans="1:14" hidden="1" x14ac:dyDescent="0.3">
      <c r="A180" s="69" t="s">
        <v>229</v>
      </c>
      <c r="C180" s="46">
        <f>C17+C19+C21</f>
        <v>450</v>
      </c>
      <c r="E180" s="46">
        <f>E102+E100+E98+E96+E94+E90+E88+E81+E67+E43+E42+E40+E39+E38</f>
        <v>3500</v>
      </c>
      <c r="G180" s="46">
        <f>G114+G108+G106+G88+G83+G82+G52</f>
        <v>1200</v>
      </c>
      <c r="I180" s="46">
        <v>250</v>
      </c>
      <c r="J180"/>
      <c r="K180" s="70">
        <f>K88+K83+K82</f>
        <v>500</v>
      </c>
    </row>
    <row r="181" spans="1:14" hidden="1" x14ac:dyDescent="0.3">
      <c r="I181" s="68"/>
      <c r="K181" s="61"/>
    </row>
    <row r="182" spans="1:14" hidden="1" x14ac:dyDescent="0.3">
      <c r="A182" s="71" t="s">
        <v>230</v>
      </c>
      <c r="C182" s="49">
        <f>C76+C75+C73</f>
        <v>0</v>
      </c>
      <c r="E182" s="49">
        <f>E127+E125+E123+E121</f>
        <v>85</v>
      </c>
      <c r="G182" s="49">
        <f>G45</f>
        <v>3000</v>
      </c>
      <c r="I182" s="49">
        <v>0</v>
      </c>
      <c r="K182" s="72">
        <f>K161+K159+K159+K157+K155+K153+K152+K149+K148+K146+K144</f>
        <v>500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40"/>
  <sheetViews>
    <sheetView workbookViewId="0">
      <selection activeCell="K3" sqref="K3"/>
    </sheetView>
  </sheetViews>
  <sheetFormatPr defaultColWidth="8.88671875" defaultRowHeight="13.2" x14ac:dyDescent="0.25"/>
  <cols>
    <col min="4" max="4" width="21.44140625" customWidth="1"/>
  </cols>
  <sheetData>
    <row r="5" spans="2:10" x14ac:dyDescent="0.25">
      <c r="D5" s="17"/>
      <c r="G5" s="10"/>
      <c r="H5" s="10"/>
      <c r="I5" s="10"/>
      <c r="J5" s="10"/>
    </row>
    <row r="6" spans="2:10" x14ac:dyDescent="0.25">
      <c r="B6" s="10" t="s">
        <v>33</v>
      </c>
      <c r="D6" s="17"/>
      <c r="G6" s="10"/>
      <c r="H6" s="10"/>
      <c r="I6" s="10"/>
      <c r="J6" s="10"/>
    </row>
    <row r="7" spans="2:10" x14ac:dyDescent="0.25">
      <c r="B7" s="3"/>
      <c r="D7" s="19"/>
      <c r="E7" s="5"/>
      <c r="F7" s="5"/>
      <c r="G7" s="10"/>
      <c r="H7" s="10"/>
      <c r="I7" s="10"/>
      <c r="J7" s="10"/>
    </row>
    <row r="8" spans="2:10" x14ac:dyDescent="0.25">
      <c r="D8" s="17"/>
      <c r="E8" s="5"/>
      <c r="F8" s="5"/>
      <c r="G8" s="10"/>
      <c r="H8" s="10"/>
      <c r="I8" s="10"/>
      <c r="J8" s="10"/>
    </row>
    <row r="9" spans="2:10" x14ac:dyDescent="0.25">
      <c r="B9" t="s">
        <v>36</v>
      </c>
      <c r="D9" s="17"/>
      <c r="E9" s="12">
        <v>2008</v>
      </c>
      <c r="F9" s="12"/>
      <c r="G9" s="12">
        <v>2009</v>
      </c>
      <c r="H9" s="10"/>
      <c r="I9" t="s">
        <v>37</v>
      </c>
      <c r="J9" t="s">
        <v>60</v>
      </c>
    </row>
    <row r="10" spans="2:10" x14ac:dyDescent="0.25">
      <c r="D10" s="17"/>
      <c r="E10" s="12"/>
      <c r="F10" s="12"/>
      <c r="G10" s="12"/>
    </row>
    <row r="11" spans="2:10" x14ac:dyDescent="0.25">
      <c r="B11" s="10" t="s">
        <v>38</v>
      </c>
      <c r="D11" s="17"/>
      <c r="E11" s="12">
        <v>15565</v>
      </c>
      <c r="F11" s="12"/>
      <c r="G11" s="12" t="e">
        <f>SUM(E29)</f>
        <v>#REF!</v>
      </c>
      <c r="I11" s="13" t="e">
        <f>SUM(G11-E11)</f>
        <v>#REF!</v>
      </c>
      <c r="J11" s="15" t="e">
        <f>SUM(I11/G11)</f>
        <v>#REF!</v>
      </c>
    </row>
    <row r="12" spans="2:10" x14ac:dyDescent="0.25">
      <c r="D12" s="17"/>
      <c r="E12" s="12"/>
      <c r="F12" s="12"/>
      <c r="G12" s="12"/>
      <c r="J12" s="15"/>
    </row>
    <row r="13" spans="2:10" x14ac:dyDescent="0.25">
      <c r="D13" s="17"/>
      <c r="E13" s="12"/>
      <c r="F13" s="12"/>
      <c r="G13" s="12"/>
      <c r="J13" s="15"/>
    </row>
    <row r="14" spans="2:10" x14ac:dyDescent="0.25">
      <c r="B14" s="10" t="s">
        <v>39</v>
      </c>
      <c r="D14" s="17"/>
      <c r="E14" s="12" t="e">
        <f>SUM(#REF!)</f>
        <v>#REF!</v>
      </c>
      <c r="F14" s="12"/>
      <c r="G14" s="12" t="e">
        <f>SUM(#REF!)</f>
        <v>#REF!</v>
      </c>
      <c r="I14" s="13" t="e">
        <f>SUM(G14-E14)</f>
        <v>#REF!</v>
      </c>
      <c r="J14" s="15" t="e">
        <f>SUM(I14/E14)</f>
        <v>#REF!</v>
      </c>
    </row>
    <row r="15" spans="2:10" x14ac:dyDescent="0.25">
      <c r="D15" s="17"/>
      <c r="E15" s="12"/>
      <c r="F15" s="12"/>
      <c r="G15" s="12"/>
      <c r="J15" s="15"/>
    </row>
    <row r="16" spans="2:10" x14ac:dyDescent="0.25">
      <c r="D16" s="17"/>
      <c r="E16" s="12"/>
      <c r="F16" s="12"/>
      <c r="G16" s="12"/>
      <c r="J16" s="15"/>
    </row>
    <row r="17" spans="2:10" x14ac:dyDescent="0.25">
      <c r="B17" t="s">
        <v>13</v>
      </c>
      <c r="D17" s="17"/>
      <c r="E17" s="12" t="e">
        <f>SUM(#REF!)</f>
        <v>#REF!</v>
      </c>
      <c r="F17" s="12"/>
      <c r="G17" s="12" t="e">
        <f>SUM(#REF!)</f>
        <v>#REF!</v>
      </c>
      <c r="I17" s="13" t="e">
        <f>SUM(G17-E17)</f>
        <v>#REF!</v>
      </c>
      <c r="J17" s="15" t="e">
        <f>SUM(I17/E17)</f>
        <v>#REF!</v>
      </c>
    </row>
    <row r="18" spans="2:10" x14ac:dyDescent="0.25">
      <c r="D18" s="17"/>
      <c r="E18" s="12"/>
      <c r="F18" s="12"/>
      <c r="G18" s="12"/>
      <c r="J18" s="15"/>
    </row>
    <row r="19" spans="2:10" x14ac:dyDescent="0.25">
      <c r="D19" s="17"/>
      <c r="E19" s="12"/>
      <c r="F19" s="12"/>
      <c r="G19" s="12"/>
      <c r="J19" s="15"/>
    </row>
    <row r="20" spans="2:10" x14ac:dyDescent="0.25">
      <c r="B20" t="s">
        <v>14</v>
      </c>
      <c r="D20" s="17"/>
      <c r="E20" s="12" t="e">
        <f>SUM(#REF!)</f>
        <v>#REF!</v>
      </c>
      <c r="F20" s="12"/>
      <c r="G20" s="12" t="e">
        <f>SUM(#REF!)</f>
        <v>#REF!</v>
      </c>
      <c r="I20" s="13" t="e">
        <f>SUM(G20-E20)</f>
        <v>#REF!</v>
      </c>
      <c r="J20" s="15" t="e">
        <f>SUM(I20/E20)</f>
        <v>#REF!</v>
      </c>
    </row>
    <row r="21" spans="2:10" x14ac:dyDescent="0.25">
      <c r="B21" s="9"/>
      <c r="D21" s="17"/>
      <c r="E21" s="12"/>
      <c r="F21" s="12"/>
      <c r="G21" s="12"/>
      <c r="J21" s="15"/>
    </row>
    <row r="22" spans="2:10" x14ac:dyDescent="0.25">
      <c r="D22" s="17"/>
      <c r="E22" s="12"/>
      <c r="F22" s="12"/>
      <c r="G22" s="12"/>
      <c r="J22" s="15"/>
    </row>
    <row r="23" spans="2:10" x14ac:dyDescent="0.25">
      <c r="B23" t="s">
        <v>11</v>
      </c>
      <c r="D23" s="17"/>
      <c r="E23" s="12">
        <v>0</v>
      </c>
      <c r="F23" s="12"/>
      <c r="G23" s="12">
        <v>0</v>
      </c>
      <c r="I23" s="13">
        <f>SUM(G23-E23)</f>
        <v>0</v>
      </c>
      <c r="J23" s="15"/>
    </row>
    <row r="24" spans="2:10" x14ac:dyDescent="0.25">
      <c r="B24" t="s">
        <v>28</v>
      </c>
      <c r="D24" s="17"/>
      <c r="E24" s="12"/>
      <c r="F24" s="12"/>
      <c r="G24" s="12"/>
      <c r="J24" s="15"/>
    </row>
    <row r="25" spans="2:10" x14ac:dyDescent="0.25">
      <c r="B25" s="6"/>
      <c r="D25" s="17"/>
      <c r="E25" s="12"/>
      <c r="F25" s="12"/>
      <c r="G25" s="12"/>
      <c r="J25" s="15"/>
    </row>
    <row r="26" spans="2:10" x14ac:dyDescent="0.25">
      <c r="B26" t="s">
        <v>29</v>
      </c>
      <c r="D26" s="17"/>
      <c r="E26" s="12" t="e">
        <f>SUM(#REF!)</f>
        <v>#REF!</v>
      </c>
      <c r="F26" s="12"/>
      <c r="G26" s="12" t="e">
        <f>SUM(#REF!)</f>
        <v>#REF!</v>
      </c>
      <c r="I26" s="13" t="e">
        <f>SUM(G26-E26)</f>
        <v>#REF!</v>
      </c>
      <c r="J26" s="15" t="e">
        <f>SUM(I26/E26)</f>
        <v>#REF!</v>
      </c>
    </row>
    <row r="27" spans="2:10" x14ac:dyDescent="0.25">
      <c r="D27" s="17"/>
      <c r="E27" s="12"/>
      <c r="F27" s="12"/>
      <c r="G27" s="12"/>
      <c r="J27" s="15"/>
    </row>
    <row r="28" spans="2:10" x14ac:dyDescent="0.25">
      <c r="D28" s="17"/>
      <c r="E28" s="12"/>
      <c r="F28" s="12"/>
      <c r="G28" s="12"/>
      <c r="J28" s="15"/>
    </row>
    <row r="29" spans="2:10" x14ac:dyDescent="0.25">
      <c r="B29" t="s">
        <v>40</v>
      </c>
      <c r="D29" s="17"/>
      <c r="E29" s="12" t="e">
        <f>SUM(E11+E14+E17-E20-E26)</f>
        <v>#REF!</v>
      </c>
      <c r="F29" s="12"/>
      <c r="G29" s="12" t="e">
        <f>SUM(#REF!)</f>
        <v>#REF!</v>
      </c>
      <c r="I29" s="13" t="e">
        <f>SUM(G29-E29)</f>
        <v>#REF!</v>
      </c>
      <c r="J29" s="15" t="e">
        <f>SUM(I29/E29)</f>
        <v>#REF!</v>
      </c>
    </row>
    <row r="30" spans="2:10" ht="15.6" x14ac:dyDescent="0.3">
      <c r="B30" s="8"/>
      <c r="D30" s="17"/>
      <c r="E30" s="12"/>
      <c r="F30" s="12"/>
      <c r="G30" s="12"/>
      <c r="J30" s="15"/>
    </row>
    <row r="31" spans="2:10" x14ac:dyDescent="0.25">
      <c r="D31" s="17"/>
      <c r="E31" s="12"/>
      <c r="F31" s="12"/>
      <c r="G31" s="12"/>
      <c r="J31" s="15"/>
    </row>
    <row r="32" spans="2:10" x14ac:dyDescent="0.25">
      <c r="B32" s="10" t="s">
        <v>41</v>
      </c>
      <c r="D32" s="17"/>
      <c r="E32" s="12" t="e">
        <f>SUM(#REF!)</f>
        <v>#REF!</v>
      </c>
      <c r="F32" s="12"/>
      <c r="G32" s="12" t="e">
        <f>SUM(#REF!)</f>
        <v>#REF!</v>
      </c>
      <c r="I32" s="13" t="e">
        <f>SUM(G32-E32)</f>
        <v>#REF!</v>
      </c>
      <c r="J32" s="15" t="e">
        <f>SUM(I32/E32)</f>
        <v>#REF!</v>
      </c>
    </row>
    <row r="33" spans="2:10" x14ac:dyDescent="0.25">
      <c r="D33" s="17"/>
      <c r="E33" s="12"/>
      <c r="F33" s="12"/>
      <c r="G33" s="12"/>
      <c r="J33" s="15"/>
    </row>
    <row r="34" spans="2:10" x14ac:dyDescent="0.25">
      <c r="B34" s="1"/>
      <c r="D34" s="17"/>
      <c r="E34" s="12"/>
      <c r="F34" s="12"/>
      <c r="G34" s="12"/>
      <c r="J34" s="15"/>
    </row>
    <row r="35" spans="2:10" x14ac:dyDescent="0.25">
      <c r="B35" t="s">
        <v>42</v>
      </c>
      <c r="D35" s="17"/>
      <c r="E35" s="12" t="e">
        <f>SUM('Assets 2010-2019'!#REF!)</f>
        <v>#REF!</v>
      </c>
      <c r="F35" s="12"/>
      <c r="G35" s="12" t="e">
        <f>SUM('Assets 2010-2019'!#REF!)</f>
        <v>#REF!</v>
      </c>
      <c r="I35" s="13" t="e">
        <f>SUM(G35-E35)</f>
        <v>#REF!</v>
      </c>
      <c r="J35" s="15" t="e">
        <f>SUM(I35/E35)</f>
        <v>#REF!</v>
      </c>
    </row>
    <row r="36" spans="2:10" x14ac:dyDescent="0.25">
      <c r="D36" s="17"/>
      <c r="E36" s="12"/>
      <c r="F36" s="12"/>
      <c r="G36" s="12"/>
    </row>
    <row r="37" spans="2:10" x14ac:dyDescent="0.25">
      <c r="D37" s="17"/>
      <c r="E37" s="12"/>
      <c r="F37" s="12"/>
      <c r="G37" s="12"/>
    </row>
    <row r="38" spans="2:10" x14ac:dyDescent="0.25">
      <c r="B38" t="s">
        <v>1</v>
      </c>
      <c r="D38" s="17"/>
      <c r="E38" s="12">
        <v>0</v>
      </c>
      <c r="F38" s="12"/>
      <c r="G38" s="12">
        <v>0</v>
      </c>
    </row>
    <row r="39" spans="2:10" x14ac:dyDescent="0.25">
      <c r="D39" s="17"/>
      <c r="E39" s="12"/>
      <c r="F39" s="12"/>
      <c r="G39" s="12"/>
    </row>
    <row r="40" spans="2:10" x14ac:dyDescent="0.25">
      <c r="D40" s="17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Reconciliation To Date</vt:lpstr>
      <vt:lpstr>Payments</vt:lpstr>
      <vt:lpstr>Receipts</vt:lpstr>
      <vt:lpstr>CIL</vt:lpstr>
      <vt:lpstr>Assets 2010-2019</vt:lpstr>
      <vt:lpstr>Assets 2019</vt:lpstr>
      <vt:lpstr>Annual return figures</vt:lpstr>
      <vt:lpstr>CIL!Print_Area</vt:lpstr>
      <vt:lpstr>Payments!Print_Area</vt:lpstr>
      <vt:lpstr>Receipts!Print_Area</vt:lpstr>
      <vt:lpstr>'Reconciliation To Date'!Print_Area</vt:lpstr>
      <vt:lpstr>Payments!Print_Titles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Reconciliation</dc:title>
  <dc:creator>Selina Jobson</dc:creator>
  <cp:keywords>Bank Reconciliation</cp:keywords>
  <cp:lastModifiedBy>Freshford Parish Council</cp:lastModifiedBy>
  <cp:lastPrinted>2024-03-07T19:55:55Z</cp:lastPrinted>
  <dcterms:created xsi:type="dcterms:W3CDTF">2008-06-20T10:08:30Z</dcterms:created>
  <dcterms:modified xsi:type="dcterms:W3CDTF">2024-04-05T17:12:42Z</dcterms:modified>
</cp:coreProperties>
</file>